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sumo da Contratação" sheetId="1" r:id="rId1"/>
    <sheet name="AEE (40h)" sheetId="2" r:id="rId2"/>
    <sheet name="Parâmetros (40h)" sheetId="3" r:id="rId3"/>
    <sheet name="AEE (30h)" sheetId="4" r:id="rId4"/>
    <sheet name="Parâmetros (30h)" sheetId="5" r:id="rId5"/>
    <sheet name="TILs (30h)" sheetId="6" r:id="rId6"/>
    <sheet name="Parâmetros TILs (30h)" sheetId="7" r:id="rId7"/>
    <sheet name="Quadro Resumo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D8" authorId="0">
      <text>
        <r>
          <rPr>
            <sz val="10"/>
            <rFont val="SimSun"/>
            <charset val="134"/>
          </rPr>
          <t>======
ID#AAABtYzt4Uc
tc={7F20964E-6050-4DEE-A0A7-F279A8053867}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A CBO 2394-15, Pedagogo, engloba a atuação de profissionais que trabalham na área da educação, planejando, desenvolvendo e implementando projetos pedagógicos, orientando e assessorando alunos e professores, e promovendo o desenvolvimento integral dos educandos.</t>
        </r>
      </text>
    </comment>
    <comment ref="E8" authorId="0">
      <text>
        <r>
          <rPr>
            <sz val="10"/>
            <rFont val="SimSun"/>
            <charset val="134"/>
          </rPr>
          <t>======
ID#AAABtYzt4WY
tc={D6FF06AE-1303-431F-BA12-4CD44E36CAA0}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A CBO 2394-15, Pedagogo, engloba a atuação de profissionais que trabalham na área da educação, planejando, desenvolvendo e implementando projetos pedagógicos, orientando e assessorando alunos e professores, e promovendo o desenvolvimento integral dos educandos.</t>
        </r>
      </text>
    </comment>
    <comment ref="F8" authorId="0">
      <text>
        <r>
          <rPr>
            <sz val="10"/>
            <rFont val="SimSun"/>
            <charset val="134"/>
          </rPr>
          <t>======
ID#AAABtYzt4Yo
tc={8F8D375B-AF52-4C7C-9293-BD0B17C4A03C}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A CBO 2394-15, Pedagogo, engloba a atuação de profissionais que trabalham na área da educação, planejando, desenvolvendo e implementando projetos pedagógicos, orientando e assessorando alunos e professores, e promovendo o desenvolvimento integral dos educandos.</t>
        </r>
      </text>
    </comment>
    <comment ref="E9" authorId="0">
      <text>
        <r>
          <rPr>
            <sz val="10"/>
            <rFont val="SimSun"/>
            <charset val="134"/>
          </rPr>
          <t>======
ID#AAABtYzt4Yg
tc={3AC64C2A-FF36-461C-AD3C-154BE6A98561}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Remuneração por analogia a Preceptor, conforme alínea 11 e § 1° da cláusula 3a da CCT 2024-2025, proporcional a 40h, observado o exposto na Cláusula 6a da CCT 2024-2025, atualizada conforme CCT vigente.</t>
        </r>
      </text>
    </comment>
    <comment ref="F9" authorId="0">
      <text>
        <r>
          <rPr>
            <sz val="10"/>
            <rFont val="SimSun"/>
            <charset val="134"/>
          </rPr>
          <t>======
ID#AAABtYzt4Vs
tc={E632DA93-F71B-4082-8616-2C8670410196}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Remuneração por analogia a Preceptor, conforme alínea 11 e § 1° da cláusula 3a da CCT 2024-2025, proporcional a 40h, observado o exposto na Cláusula 6a da CCT 2024-2025, atualizada conforme CCT vigente.</t>
        </r>
      </text>
    </comment>
    <comment ref="D58" authorId="0">
      <text>
        <r>
          <rPr>
            <sz val="10"/>
            <rFont val="SimSun"/>
            <charset val="134"/>
          </rPr>
          <t>======
ID#AAABtYzt4Wk
tc={C44DFE84-9084-4E17-8BEA-D3185716352F}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12ª da CCT 2024-2025.</t>
        </r>
      </text>
    </comment>
    <comment ref="E58" authorId="0">
      <text>
        <r>
          <rPr>
            <sz val="10"/>
            <rFont val="SimSun"/>
            <charset val="134"/>
          </rPr>
          <t>======
ID#AAABtYzt4WI
tc={B0CE4E47-1588-4D71-9572-914E6FA27F22}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12ª da CCT 2024-2025 e atualizações vigentes.</t>
        </r>
      </text>
    </comment>
    <comment ref="F58" authorId="0">
      <text>
        <r>
          <rPr>
            <sz val="10"/>
            <rFont val="SimSun"/>
            <charset val="134"/>
          </rPr>
          <t>======
ID#AAABtYzt4YY
tc={CD4F089C-13E9-4DD9-9557-6667682B34D8}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12ª da CCT 2024-2025 e atualizações vigentes.</t>
        </r>
      </text>
    </comment>
    <comment ref="D59" authorId="0">
      <text>
        <r>
          <rPr>
            <sz val="10"/>
            <rFont val="SimSun"/>
            <charset val="134"/>
          </rPr>
          <t>======
ID#AAABtYzt4WM
tc={92F52069-AF7F-4005-BE5C-3C23AC69FE32}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E59" authorId="0">
      <text>
        <r>
          <rPr>
            <sz val="10"/>
            <rFont val="SimSun"/>
            <charset val="134"/>
          </rPr>
          <t>======
ID#AAABtYzt4Us
tc={6CE29150-08E2-4BCB-8576-6160643B535D}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F59" authorId="0">
      <text>
        <r>
          <rPr>
            <sz val="10"/>
            <rFont val="SimSun"/>
            <charset val="134"/>
          </rPr>
          <t>======
ID#AAABtYzt4W0
tc={4163819E-0155-482D-A29F-44152303B699}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D60" authorId="0">
      <text>
        <r>
          <rPr>
            <sz val="10"/>
            <rFont val="SimSun"/>
            <charset val="134"/>
          </rPr>
          <t>======
ID#AAABtYzt4ZM
tc={95D16BB2-707D-4044-A136-30A8D6055679}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E60" authorId="0">
      <text>
        <r>
          <rPr>
            <sz val="10"/>
            <rFont val="SimSun"/>
            <charset val="134"/>
          </rPr>
          <t>======
ID#AAABtYzt4Vk
tc={39270E77-31D6-4318-9868-3082C3EFA675}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F60" authorId="0">
      <text>
        <r>
          <rPr>
            <sz val="10"/>
            <rFont val="SimSun"/>
            <charset val="134"/>
          </rPr>
          <t>======
ID#AAABtYzt4VY
tc={3C37095B-2234-4BB4-BDFF-92A036DF7C50}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D61" authorId="0">
      <text>
        <r>
          <rPr>
            <sz val="10"/>
            <rFont val="SimSun"/>
            <charset val="134"/>
          </rPr>
          <t>======
ID#AAABtYzt4Wc
tc={8AC529F2-6260-4AB9-9F76-838716E507D9}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18ª da CCT 2024-2025.</t>
        </r>
      </text>
    </comment>
    <comment ref="E61" authorId="0">
      <text>
        <r>
          <rPr>
            <sz val="10"/>
            <rFont val="SimSun"/>
            <charset val="134"/>
          </rPr>
          <t>======
ID#AAABtYzt4Vc
tc={D1E25BAD-B5BB-4997-96F6-6DEA5C68E6B3}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18ª da CCT 2024-2025 e atualizações vigentes.</t>
        </r>
      </text>
    </comment>
    <comment ref="F61" authorId="0">
      <text>
        <r>
          <rPr>
            <sz val="10"/>
            <rFont val="SimSun"/>
            <charset val="134"/>
          </rPr>
          <t>======
ID#AAABtYzt4VA
tc={87DD417F-1D3B-4299-A203-A12DA81B7CB2}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18ª da CCT 2024-2025 e atualizações vigentes.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4" authorId="0">
      <text>
        <r>
          <rPr>
            <sz val="10"/>
            <rFont val="SimSun"/>
            <charset val="134"/>
          </rPr>
          <t>======
ID#AAABtYzt4VU
tc={2EAD718D-BEB3-4796-AB05-C5E7CD6D3F47}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E4" authorId="0">
      <text>
        <r>
          <rPr>
            <sz val="10"/>
            <rFont val="SimSun"/>
            <charset val="134"/>
          </rPr>
          <t>======
ID#AAABtYzt4W4
tc={6188F15A-1BFD-4B6B-BC6E-2770DF1AA62C}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F4" authorId="0">
      <text>
        <r>
          <rPr>
            <sz val="10"/>
            <rFont val="SimSun"/>
            <charset val="134"/>
          </rPr>
          <t>======
ID#AAABtYzt4UE
tc={D1948127-9AD0-4109-9635-E48080C4216E}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G4" authorId="0">
      <text>
        <r>
          <rPr>
            <sz val="10"/>
            <rFont val="SimSun"/>
            <charset val="134"/>
          </rPr>
          <t>======
ID#AAABtYzt4YI
tc={809CB69F-536F-41DF-9DD4-80AADDB23577}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H4" authorId="0">
      <text>
        <r>
          <rPr>
            <sz val="10"/>
            <rFont val="SimSun"/>
            <charset val="134"/>
          </rPr>
          <t>======
ID#AAABtYzt4U4
tc={849DBE52-2409-4A65-9CD3-407F7D1430B3}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média das projeções de Money Times: https://www.moneytimes.com.br/focus-projecao-inflacao-segunda-feira-12-05-2025-visp/#:~:text=A%20proje%C3%A7%C3%A3o%20para%20a%20infla%C3%A7%C3%A3o,segunda%2Dfeira%20(12).</t>
        </r>
      </text>
    </comment>
    <comment ref="C18" authorId="0">
      <text>
        <r>
          <rPr>
            <sz val="10"/>
            <rFont val="SimSun"/>
            <charset val="134"/>
          </rPr>
          <t>======
ID#AAABtYzt4XE
tc={BCF2779F-79E4-408A-8242-7A7C2BE8A116}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226/2025.</t>
        </r>
      </text>
    </comment>
    <comment ref="D18" authorId="0">
      <text>
        <r>
          <rPr>
            <sz val="10"/>
            <rFont val="SimSun"/>
            <charset val="134"/>
          </rPr>
          <t>======
ID#AAABtYzt4WU
tc={D4AB5647-4197-4D84-B668-E014A2BFBA88}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E18" authorId="0">
      <text>
        <r>
          <rPr>
            <sz val="10"/>
            <rFont val="SimSun"/>
            <charset val="134"/>
          </rPr>
          <t>======
ID#AAABtYzt4YQ
tc={0D732A3E-15E3-4F85-94E6-FBF3331D77E2}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F18" authorId="0">
      <text>
        <r>
          <rPr>
            <sz val="10"/>
            <rFont val="SimSun"/>
            <charset val="134"/>
          </rPr>
          <t>======
ID#AAABtYzt4U8
tc={12929D0B-53B7-422B-BBE3-3F992A88C460}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G18" authorId="0">
      <text>
        <r>
          <rPr>
            <sz val="10"/>
            <rFont val="SimSun"/>
            <charset val="134"/>
          </rPr>
          <t>======
ID#AAABtYzt4Yw
tc={0349313F-CBBF-4AE2-B758-0BBF3FFBF823}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H18" authorId="0">
      <text>
        <r>
          <rPr>
            <sz val="10"/>
            <rFont val="SimSun"/>
            <charset val="134"/>
          </rPr>
          <t>======
ID#AAABtYzt4Uw
tc={8DA562FE-993A-49C3-ACEB-5FB01DDA43E6}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C22" authorId="0">
      <text>
        <r>
          <rPr>
            <sz val="10"/>
            <rFont val="SimSun"/>
            <charset val="134"/>
          </rPr>
          <t>======
ID#AAABtYzt4YM
tc={79F05DD6-73C3-4D0B-B506-56C80705D38A}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2024-2025.</t>
        </r>
      </text>
    </comment>
    <comment ref="D22" authorId="0">
      <text>
        <r>
          <rPr>
            <sz val="10"/>
            <rFont val="SimSun"/>
            <charset val="134"/>
          </rPr>
          <t>======
ID#AAABtYzt4XI
tc={89BE9CB9-883C-4ED2-B15E-42192ABA44B0}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E22" authorId="0">
      <text>
        <r>
          <rPr>
            <sz val="10"/>
            <rFont val="SimSun"/>
            <charset val="134"/>
          </rPr>
          <t>======
ID#AAABtYzt4V0
tc={7FDD5EBD-907F-45F6-95D5-AB068FE87DAD}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F22" authorId="0">
      <text>
        <r>
          <rPr>
            <sz val="10"/>
            <rFont val="SimSun"/>
            <charset val="134"/>
          </rPr>
          <t>======
ID#AAABtYzt4UU
tc={26DC6BA2-57C7-4FE7-A675-434AF89F7EED}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G22" authorId="0">
      <text>
        <r>
          <rPr>
            <sz val="10"/>
            <rFont val="SimSun"/>
            <charset val="134"/>
          </rPr>
          <t>======
ID#AAABtYzt4Y4
tc={55EC27CF-8471-4E01-8CB6-C2BDD884142F}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H22" authorId="0">
      <text>
        <r>
          <rPr>
            <sz val="10"/>
            <rFont val="SimSun"/>
            <charset val="134"/>
          </rPr>
          <t>======
ID#AAABtYzt4VM
tc={32504E45-1368-40EB-9D1B-50D52CFA991E}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8" authorId="0">
      <text>
        <r>
          <rPr>
            <sz val="10"/>
            <rFont val="SimSun"/>
            <charset val="134"/>
          </rPr>
          <t>======
ID#AAABtYzt4VQ
tc={727665C4-FC75-4B54-89F0-6303B6DF9D58}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A CBO 2394-15, Pedagogo, engloba a atuação de profissionais que trabalham na área da educação, planejando, desenvolvendo e implementando projetos pedagógicos, orientando e assessorando alunos e professores, e promovendo o desenvolvimento integral dos educandos.</t>
        </r>
      </text>
    </comment>
    <comment ref="E8" authorId="0">
      <text>
        <r>
          <rPr>
            <sz val="10"/>
            <rFont val="SimSun"/>
            <charset val="134"/>
          </rPr>
          <t>======
ID#AAABtYzt4V4
tc={EB38846D-DCE7-4D2A-B2DA-9CBCAFFDCFB8}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A CBO 2394-15, Pedagogo, engloba a atuação de profissionais que trabalham na área da educação, planejando, desenvolvendo e implementando projetos pedagógicos, orientando e assessorando alunos e professores, e promovendo o desenvolvimento integral dos educandos.</t>
        </r>
      </text>
    </comment>
    <comment ref="F8" authorId="0">
      <text>
        <r>
          <rPr>
            <sz val="10"/>
            <rFont val="SimSun"/>
            <charset val="134"/>
          </rPr>
          <t>======
ID#AAABtYzt4Uo
tc={FA4DA743-EBEC-40F1-8232-9414656C2DC7}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A CBO 2394-15, Pedagogo, engloba a atuação de profissionais que trabalham na área da educação, planejando, desenvolvendo e implementando projetos pedagógicos, orientando e assessorando alunos e professores, e promovendo o desenvolvimento integral dos educandos.</t>
        </r>
      </text>
    </comment>
    <comment ref="D9" authorId="0">
      <text>
        <r>
          <rPr>
            <sz val="10"/>
            <rFont val="SimSun"/>
            <charset val="134"/>
          </rPr>
          <t>======
ID#AAABtYzt4Ww
tc={543A914E-F164-4DB3-AE7B-C746565E15CF}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Remuneração por analogia a Preceptor, conforme alínea 11 e § 1° da cláusula 3a da CCT 2024-2025, proporcional a 40h, observado o exposto na Cláusula 6a da CCT 2024-2025.</t>
        </r>
      </text>
    </comment>
    <comment ref="E9" authorId="0">
      <text>
        <r>
          <rPr>
            <sz val="10"/>
            <rFont val="SimSun"/>
            <charset val="134"/>
          </rPr>
          <t>======
ID#AAABtYzt4Y8
tc={88EFD178-362B-499E-9888-71CCFABFD1FF}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Remuneração por analogia a Preceptor, conforme alínea 11 e § 1° da cláusula 3a da CCT 2024-2025, proporcional a 40h, observado o exposto na Cláusula 6a da CCT 2024-2025, atualizada conforme CCT vigente.</t>
        </r>
      </text>
    </comment>
    <comment ref="F9" authorId="0">
      <text>
        <r>
          <rPr>
            <sz val="10"/>
            <rFont val="SimSun"/>
            <charset val="134"/>
          </rPr>
          <t>======
ID#AAABtYzt4WQ
tc={F0CE1F03-EF41-4BA4-B0C4-F7FC58FA515B}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Remuneração por analogia a Preceptor, conforme alínea 11 e § 1° da cláusula 3a da CCT 2024-2025, proporcional a 40h, observado o exposto na Cláusula 6a da CCT 2024-2025, atualizada conforme CCT vigente.</t>
        </r>
      </text>
    </comment>
    <comment ref="D58" authorId="0">
      <text>
        <r>
          <rPr>
            <sz val="10"/>
            <rFont val="SimSun"/>
            <charset val="134"/>
          </rPr>
          <t>======
ID#AAABtYzt4VI
tc={44125987-FF12-48E2-8F91-36F66350A3BC}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12ª da CCT 2024-2025.</t>
        </r>
      </text>
    </comment>
    <comment ref="E58" authorId="0">
      <text>
        <r>
          <rPr>
            <sz val="10"/>
            <rFont val="SimSun"/>
            <charset val="134"/>
          </rPr>
          <t>======
ID#AAABtYzt4YU
tc={38B2779A-E848-42B0-A902-3BD6C3CC91BF}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12ª da CCT 2024-2025 e atualizações vigentes.</t>
        </r>
      </text>
    </comment>
    <comment ref="F58" authorId="0">
      <text>
        <r>
          <rPr>
            <sz val="10"/>
            <rFont val="SimSun"/>
            <charset val="134"/>
          </rPr>
          <t>======
ID#AAABtYzt4Wg
tc={40E1D515-0D5C-4984-A43A-512329A2DDD7}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12ª da CCT 2024-2025 e atualizações vigentes.</t>
        </r>
      </text>
    </comment>
    <comment ref="D59" authorId="0">
      <text>
        <r>
          <rPr>
            <sz val="10"/>
            <rFont val="SimSun"/>
            <charset val="134"/>
          </rPr>
          <t>======
ID#AAABtYzt4VE
tc={D3B5D3ED-7194-4D04-9523-9508167323B6}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E59" authorId="0">
      <text>
        <r>
          <rPr>
            <sz val="10"/>
            <rFont val="SimSun"/>
            <charset val="134"/>
          </rPr>
          <t>======
ID#AAABtYzt4UY
tc={38A2926E-A878-4F31-8972-6B971B516647}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F59" authorId="0">
      <text>
        <r>
          <rPr>
            <sz val="10"/>
            <rFont val="SimSun"/>
            <charset val="134"/>
          </rPr>
          <t>======
ID#AAABtYzt4WA
tc={6828425F-4CF8-4E54-AF96-4159EF6EFF3A}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D60" authorId="0">
      <text>
        <r>
          <rPr>
            <sz val="10"/>
            <rFont val="SimSun"/>
            <charset val="134"/>
          </rPr>
          <t>======
ID#AAABtYzt4Yk
tc={DB52C5EB-5A40-4F02-BCA0-38920C8D040D}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E60" authorId="0">
      <text>
        <r>
          <rPr>
            <sz val="10"/>
            <rFont val="SimSun"/>
            <charset val="134"/>
          </rPr>
          <t>======
ID#AAABtYzt4Ws
tc={CFE8A429-2889-478A-8B31-71C2DEA8A19A}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F60" authorId="0">
      <text>
        <r>
          <rPr>
            <sz val="10"/>
            <rFont val="SimSun"/>
            <charset val="134"/>
          </rPr>
          <t>======
ID#AAABtYzt4XA
tc={A39FC8FA-B8EF-4569-BA8E-1C1B906C884E}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Custo médio estimado.</t>
        </r>
      </text>
    </comment>
    <comment ref="D61" authorId="0">
      <text>
        <r>
          <rPr>
            <sz val="10"/>
            <rFont val="SimSun"/>
            <charset val="134"/>
          </rPr>
          <t>======
ID#AAABtYzt4U0
tc={FE26BE1E-1234-43EB-A797-C4B4C227E223}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18ª da CCT 2024-2025.</t>
        </r>
      </text>
    </comment>
    <comment ref="E61" authorId="0">
      <text>
        <r>
          <rPr>
            <sz val="10"/>
            <rFont val="SimSun"/>
            <charset val="134"/>
          </rPr>
          <t>======
ID#AAABtYzt4UQ
tc={4D9E80D5-1E43-4CC0-8CFD-A653C8AE597F}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18ª da CCT 2024-2025 e atualizações vigentes.</t>
        </r>
      </text>
    </comment>
    <comment ref="F61" authorId="0">
      <text>
        <r>
          <rPr>
            <sz val="10"/>
            <rFont val="SimSun"/>
            <charset val="134"/>
          </rPr>
          <t>======
ID#AAABtYzt4Ug
tc={A924DD5D-0D9E-4E5A-8268-D53C4391D0F7}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cláusula 18ª da CCT 2024-2025 e atualizações vigentes.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4" authorId="0">
      <text>
        <r>
          <rPr>
            <sz val="10"/>
            <rFont val="SimSun"/>
            <charset val="134"/>
          </rPr>
          <t>======
ID#AAABtYzt4Y0
tc={6C5DBA0C-A1D3-4F13-9E95-55A8B5E54634}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E4" authorId="0">
      <text>
        <r>
          <rPr>
            <sz val="10"/>
            <rFont val="SimSun"/>
            <charset val="134"/>
          </rPr>
          <t>======
ID#AAABtYzt4Vg
tc={D1A54293-B778-4D11-B081-7ABD0CF4CC3F}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F4" authorId="0">
      <text>
        <r>
          <rPr>
            <sz val="10"/>
            <rFont val="SimSun"/>
            <charset val="134"/>
          </rPr>
          <t>======
ID#AAABtYzt4T8
tc={43C776D0-D8D5-4911-906A-43BDEEC1E06A}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G4" authorId="0">
      <text>
        <r>
          <rPr>
            <sz val="10"/>
            <rFont val="SimSun"/>
            <charset val="134"/>
          </rPr>
          <t>======
ID#AAABtYzt4ZE
tc={54E247E7-BEE7-41FD-A6A9-716191580C32}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projeções de Money Times: https://www.moneytimes.com.br/focus-projecao-inflacao-segunda-feira-12-05-2025-visp/#:~:text=A%20proje%C3%A7%C3%A3o%20para%20a%20infla%C3%A7%C3%A3o,segunda%2Dfeira%20(12).</t>
        </r>
      </text>
    </comment>
    <comment ref="H4" authorId="0">
      <text>
        <r>
          <rPr>
            <sz val="10"/>
            <rFont val="SimSun"/>
            <charset val="134"/>
          </rPr>
          <t>======
ID#AAABtYzt4ZA
tc={B46ED7CA-FCBD-4321-85A4-1AF964492A71}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média das projeções de Money Times: https://www.moneytimes.com.br/focus-projecao-inflacao-segunda-feira-12-05-2025-visp/#:~:text=A%20proje%C3%A7%C3%A3o%20para%20a%20infla%C3%A7%C3%A3o,segunda%2Dfeira%20(12).</t>
        </r>
      </text>
    </comment>
    <comment ref="C17" authorId="0">
      <text>
        <r>
          <rPr>
            <sz val="10"/>
            <rFont val="SimSun"/>
            <charset val="134"/>
          </rPr>
          <t>======
ID#AAABtYzt4Wo
tc={068F0BBA-9A58-423D-BEBC-13739E8ADDD2}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D17" authorId="0">
      <text>
        <r>
          <rPr>
            <sz val="10"/>
            <rFont val="SimSun"/>
            <charset val="134"/>
          </rPr>
          <t>======
ID#AAABtYzt4Uk
tc={2F9122A4-E522-4FD4-84E6-F516403E0B99}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E17" authorId="0">
      <text>
        <r>
          <rPr>
            <sz val="10"/>
            <rFont val="SimSun"/>
            <charset val="134"/>
          </rPr>
          <t>======
ID#AAABtYzt4W8
tc={CC407D06-F4D5-4180-9B3C-27F2A5779CB1}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F17" authorId="0">
      <text>
        <r>
          <rPr>
            <sz val="10"/>
            <rFont val="SimSun"/>
            <charset val="134"/>
          </rPr>
          <t>======
ID#AAABtYzt4WE
tc={166AD352-D85E-426E-AF07-58C48777110D}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G17" authorId="0">
      <text>
        <r>
          <rPr>
            <sz val="10"/>
            <rFont val="SimSun"/>
            <charset val="134"/>
          </rPr>
          <t>======
ID#AAABtYzt4ZI
tc={C1EBCA20-F6EF-4C29-BF6C-106490538A0A}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H17" authorId="0">
      <text>
        <r>
          <rPr>
            <sz val="10"/>
            <rFont val="SimSun"/>
            <charset val="134"/>
          </rPr>
          <t>======
ID#AAABtYzt4Ys
tc={90306B8A-6F98-46E3-83CF-853713813ADA}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Média de dias úteis por mês, conforme Portaria Normativa n° 226/2025 e atualizações vigentes.</t>
        </r>
      </text>
    </comment>
    <comment ref="C21" authorId="0">
      <text>
        <r>
          <rPr>
            <sz val="10"/>
            <rFont val="SimSun"/>
            <charset val="134"/>
          </rPr>
          <t>======
ID#AAABtYzt4Yc
tc={B6672040-E429-4C54-8F54-5CB4F6C2FC19}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2024-2025.</t>
        </r>
      </text>
    </comment>
    <comment ref="D21" authorId="0">
      <text>
        <r>
          <rPr>
            <sz val="10"/>
            <rFont val="SimSun"/>
            <charset val="134"/>
          </rPr>
          <t>======
ID#AAABtYzt4Vw
tc={181F0530-BDB0-49EB-B72F-DF236AB0DC13}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E21" authorId="0">
      <text>
        <r>
          <rPr>
            <sz val="10"/>
            <rFont val="SimSun"/>
            <charset val="134"/>
          </rPr>
          <t>======
ID#AAABtYzt4UA
tc={AE5BAB7C-7ED4-47BA-8AB9-64612116C0A0}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F21" authorId="0">
      <text>
        <r>
          <rPr>
            <sz val="10"/>
            <rFont val="SimSun"/>
            <charset val="134"/>
          </rPr>
          <t>======
ID#AAABtYzt4Vo
tc={CE8DD208-E5CA-4E8E-993D-83CE0FAF997B}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G21" authorId="0">
      <text>
        <r>
          <rPr>
            <sz val="10"/>
            <rFont val="SimSun"/>
            <charset val="134"/>
          </rPr>
          <t>======
ID#AAABtYzt4UI
tc={20D77B29-B367-4E6B-BFD7-C0311E2246C3}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  <comment ref="H21" authorId="0">
      <text>
        <r>
          <rPr>
            <sz val="10"/>
            <rFont val="SimSun"/>
            <charset val="134"/>
          </rPr>
          <t>======
ID#AAABtYzt4V8
tc={85B1CBD3-2FE9-46E5-907F-667A4DC3C9D0}    (2025-11-14 19:31:12)
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Conforme § 6° da Cláusula 12ª da CCT 2024-2025 e atualizações vigentes.</t>
        </r>
      </text>
    </comment>
  </commentList>
</comments>
</file>

<file path=xl/sharedStrings.xml><?xml version="1.0" encoding="utf-8"?>
<sst xmlns="http://schemas.openxmlformats.org/spreadsheetml/2006/main" count="1370" uniqueCount="300">
  <si>
    <t>ANEXO VII – D</t>
  </si>
  <si>
    <t>PLANILHA DE CUSTOS E FORMAÇÃO DE PREÇOS</t>
  </si>
  <si>
    <t>Nº Processo</t>
  </si>
  <si>
    <t>23068.000000/2025-00</t>
  </si>
  <si>
    <t>23068.000000/0000-00</t>
  </si>
  <si>
    <t>Licitação Nº</t>
  </si>
  <si>
    <t>PE-000/2025</t>
  </si>
  <si>
    <t>REPAC-01/0000</t>
  </si>
  <si>
    <t>REPAC-02/0000</t>
  </si>
  <si>
    <t>Contrato Nº</t>
  </si>
  <si>
    <t>CT-000, de 00/00/2025</t>
  </si>
  <si>
    <t>TA-00/0000</t>
  </si>
  <si>
    <t>Data do Pregão:     00/ 00 / 2025   às   00 : 00   horas</t>
  </si>
  <si>
    <t>Discriminação dos Serviços (dados referentes à contratação)</t>
  </si>
  <si>
    <t>A</t>
  </si>
  <si>
    <t>Data de apresentação da proposta (dia/mês/ano)</t>
  </si>
  <si>
    <t>00/00/0000</t>
  </si>
  <si>
    <t>B</t>
  </si>
  <si>
    <t>Município/UF</t>
  </si>
  <si>
    <t>Vitória/ES</t>
  </si>
  <si>
    <t>C</t>
  </si>
  <si>
    <t>Ano do Acordo, CCT ou Sentença Normativa em Dissídio Coletivo</t>
  </si>
  <si>
    <t>2025-2026</t>
  </si>
  <si>
    <t>2026-2027</t>
  </si>
  <si>
    <t>2027-2028</t>
  </si>
  <si>
    <t>D</t>
  </si>
  <si>
    <t>Número de meses de execução contratual</t>
  </si>
  <si>
    <t>IDENTIFICAÇÃO DO SERVIÇO</t>
  </si>
  <si>
    <t>Item</t>
  </si>
  <si>
    <t>Tipo de Serviço
(original)</t>
  </si>
  <si>
    <t>Unidade de Medida</t>
  </si>
  <si>
    <t>Quantidade total a contratar</t>
  </si>
  <si>
    <t>Tipo de Serviço
(Repactuação-01)</t>
  </si>
  <si>
    <t>Tipo de Serviço
(Repactuação-02)</t>
  </si>
  <si>
    <t>Profissional de AEE (Tutor)  40h</t>
  </si>
  <si>
    <t>Postos</t>
  </si>
  <si>
    <t>Profissional de AEE (Tutor) 30h</t>
  </si>
  <si>
    <t>Tradutor Intérprete de Libras (Tutor) 30h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</si>
  <si>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Esta tabela poderá ser adaptada às características do serviço contratado, inclusive no que  concerne  às  rubricas  e  suas  respectivas  provisões  e/ou  estimativas,  desde  que  haja justificativa.</t>
    </r>
  </si>
  <si>
    <r>
      <rPr>
        <b/>
        <sz val="10"/>
        <color rgb="FF000000"/>
        <rFont val="Times New Roman"/>
        <charset val="134"/>
      </rPr>
      <t>Nota 2:</t>
    </r>
    <r>
      <rPr>
        <sz val="10"/>
        <color rgb="FF000000"/>
        <rFont val="Times New Roman"/>
        <charset val="134"/>
      </rPr>
      <t xml:space="preserve"> As provisões constantes desta planilha poderão ser desnecessárias quando se tratar de determinados serviços que prescindam da dedicação exclusiva dos trabalhadores da contratada para com a Administração.</t>
    </r>
  </si>
  <si>
    <t>Quadro de mão de obra</t>
  </si>
  <si>
    <t>Tipo de Serviço - Tutor por carga horária e campi</t>
  </si>
  <si>
    <t>Campus</t>
  </si>
  <si>
    <t>30h</t>
  </si>
  <si>
    <t>40h</t>
  </si>
  <si>
    <t>Vitória (Goiabeiras e Maruípe)</t>
  </si>
  <si>
    <t>Setorial Sul</t>
  </si>
  <si>
    <t>Setorial Norte</t>
  </si>
  <si>
    <t>Total</t>
  </si>
  <si>
    <t>1.   MÓDULOS</t>
  </si>
  <si>
    <t>Mão de obra</t>
  </si>
  <si>
    <t>Mão-de-obra vinculada à execução contratual</t>
  </si>
  <si>
    <t>Dados para composição dos custos referente à mão-de-obra</t>
  </si>
  <si>
    <t>Original</t>
  </si>
  <si>
    <t>Repac-01</t>
  </si>
  <si>
    <t>Repac-02</t>
  </si>
  <si>
    <t>Tipo de serviço (mesmo serviço com características distintas)</t>
  </si>
  <si>
    <t>Classificação Brasileira de Ocupações</t>
  </si>
  <si>
    <t>2392-15</t>
  </si>
  <si>
    <t>Salário Normativo da Categoria Profissional</t>
  </si>
  <si>
    <t>Categoria profissional (vinculada à execução contratual)</t>
  </si>
  <si>
    <t>Educação</t>
  </si>
  <si>
    <t>Data base da categoria (dia/mês/ano)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</si>
  <si>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Deverá ser elaborado um quadro para cada tipo de serviço.</t>
    </r>
  </si>
  <si>
    <r>
      <rPr>
        <b/>
        <sz val="10"/>
        <color rgb="FF000000"/>
        <rFont val="Times New Roman"/>
        <charset val="134"/>
      </rPr>
      <t xml:space="preserve">Nota 2: </t>
    </r>
    <r>
      <rPr>
        <sz val="10"/>
        <color rgb="FF000000"/>
        <rFont val="Times New Roman"/>
        <charset val="134"/>
      </rPr>
      <t>A planilha será elaborada com base no valor mensal do empregado, considerando a remuneração proporcional do cargo de Tutor – Ensino Superior (44 horas semanais), prevista na Convenção Coletiva de Trabalho (CCT) 2025–2026 do Sinpro/Sinepe, cujo valor integral é de R$ 5.606,86.</t>
    </r>
  </si>
  <si>
    <r>
      <rPr>
        <b/>
        <sz val="10"/>
        <color rgb="FF000000"/>
        <rFont val="Times New Roman"/>
        <charset val="134"/>
      </rPr>
      <t>Nota 3:</t>
    </r>
    <r>
      <rPr>
        <sz val="10"/>
        <color rgb="FF000000"/>
        <rFont val="Times New Roman"/>
        <charset val="134"/>
      </rPr>
      <t xml:space="preserve"> A data base da categoria corresponde ao perído de Dia/ Mês/ Ano, sendo que para a Repac-01 foi considerado um reajuste salarial de 0,00%, referente à inflação acumulada no período de 00/00/0000 a 00/00/0000.</t>
    </r>
  </si>
  <si>
    <t>Módulo 1: Composição da Remuneração</t>
  </si>
  <si>
    <t>Composição da remuneração</t>
  </si>
  <si>
    <t>Valor (R$) (Original)</t>
  </si>
  <si>
    <t>Valor (R$)   (Repac-01)</t>
  </si>
  <si>
    <t>Valor (R$)   (Repac-02)</t>
  </si>
  <si>
    <t>Salário base</t>
  </si>
  <si>
    <t>Adicional  de Periculosidade</t>
  </si>
  <si>
    <t>Adicional  de Insalubridade (10%, 20% ou 40%) sobre Salário Mínimo / BC Adicional</t>
  </si>
  <si>
    <t>Adicional Noturno</t>
  </si>
  <si>
    <t>E</t>
  </si>
  <si>
    <t>Adicional de Hora Noturna Reduzida</t>
  </si>
  <si>
    <t>F</t>
  </si>
  <si>
    <t>Planejamento (Gratificação)</t>
  </si>
  <si>
    <t>Total (*)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</si>
  <si>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O Módulo 1 refere-se ao valor mensal devido ao empregado pela prestação do serviço no período de 12 meses.</t>
    </r>
  </si>
  <si>
    <t>(*) TRANSPORTAR PARA O QUADRO RESUMO CUSTO POR EMPREGADO (A)</t>
  </si>
  <si>
    <t>Módulo 2: Encargos e Benefícios Anuais, Mensais e Diários</t>
  </si>
  <si>
    <t>Submódulo 2.1 – 13º (décimo terceiro) salário, Férias e Adicional de Férias</t>
  </si>
  <si>
    <t>2.1</t>
  </si>
  <si>
    <t>13º (décimo terceiro) salário, Férias e Adicional de Férias</t>
  </si>
  <si>
    <t>Valor (R$)  (Original)</t>
  </si>
  <si>
    <t>13 º (décimo terceiro) salário</t>
  </si>
  <si>
    <t>Férias e Adicional de Férias (1° ano) ou apenas Adicional de Férias (2° ano em diante)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</si>
  <si>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Como a planilha de custos e formação de preços é calculada mensalmente, provisiona-se proporcionalmente 1/12 (um doze avos) dos valores referentes a gratificação natalina, férias e adicional de férias.</t>
    </r>
  </si>
  <si>
    <r>
      <rPr>
        <b/>
        <sz val="10"/>
        <color rgb="FF000000"/>
        <rFont val="Times New Roman"/>
        <charset val="134"/>
      </rPr>
      <t>Nota 2:</t>
    </r>
    <r>
      <rPr>
        <sz val="10"/>
        <color rgb="FF000000"/>
        <rFont val="Times New Roman"/>
        <charset val="134"/>
      </rPr>
      <t xml:space="preserve"> O adicional de férias contido no Submódulo 2.1 corresponde a 1/3 (um terço) da remuneração que por sua vez é divido por 12 (doze) conforme Nota 1 acima.</t>
    </r>
  </si>
  <si>
    <r>
      <rPr>
        <b/>
        <sz val="10"/>
        <color rgb="FF000000"/>
        <rFont val="Times New Roman"/>
        <charset val="134"/>
      </rPr>
      <t>Nota 3:</t>
    </r>
    <r>
      <rPr>
        <sz val="10"/>
        <color rgb="FF000000"/>
        <rFont val="Times New Roman"/>
        <charset val="134"/>
      </rPr>
      <t xml:space="preserve"> Levando em consideração a vigência contratual prevista no art. 57 da Lei nº 8.666, de 23 de junho de 1993, a rubrica férias tem como objetivo principal suprir a necessidade do pagamento das férias remuneradas ao final do contrato de 12 meses. Esta rubrica, quando da prorrogação contratual, torna-se custo não renovável.</t>
    </r>
  </si>
  <si>
    <t>(*) Transportar para o Quadro-Resumo do Módulo 2 (2.1)</t>
  </si>
  <si>
    <t>Submódulo 2.2 – Encargos Previdenciários (GPS), Fundo de Garantia por Tempo de Serviço (FGTS) e outras contribuições</t>
  </si>
  <si>
    <t>2.2</t>
  </si>
  <si>
    <t>GPS, FGTS e outras contribuições</t>
  </si>
  <si>
    <t>%</t>
  </si>
  <si>
    <t>Valor (R$)  (Repac-01)</t>
  </si>
  <si>
    <t>Valor (R$)  (Repac-02)</t>
  </si>
  <si>
    <t>INSS</t>
  </si>
  <si>
    <t>Salário Educação</t>
  </si>
  <si>
    <t>SAT</t>
  </si>
  <si>
    <t>SESC ou SESI</t>
  </si>
  <si>
    <t>SENAI - SENAC</t>
  </si>
  <si>
    <t>SEBRAE</t>
  </si>
  <si>
    <t>G</t>
  </si>
  <si>
    <t>INCRA</t>
  </si>
  <si>
    <t>H</t>
  </si>
  <si>
    <t>FGTS</t>
  </si>
  <si>
    <t>TOTAL (*)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</si>
  <si>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Os percentuais dos encargos previdenciários, do FGTS e demais contribuições são aqueles estabelecidos pela legislação vigente.</t>
    </r>
  </si>
  <si>
    <r>
      <rPr>
        <b/>
        <sz val="10"/>
        <color rgb="FF000000"/>
        <rFont val="Times New Roman"/>
        <charset val="134"/>
      </rPr>
      <t>Nota 2:</t>
    </r>
    <r>
      <rPr>
        <sz val="10"/>
        <color rgb="FF000000"/>
        <rFont val="Times New Roman"/>
        <charset val="134"/>
      </rPr>
      <t xml:space="preserve"> O SAT a depender do grau de risco do serviço irá variar entre 1%, para risco leve, de 2%, para risco médio, e de 3% de risco grave, sendo o SAT original correspondente à relação FAP x RAT = 1,0000 x 1% = 1,0000%, o SAT da Repac-01 correspondente à relação FAP x RAT = 10000 x 1% = 1,0000% e o SAT da Repac-02 correspondente à relação FAP x RAT = 10000 x 1% = 1,0000%.</t>
    </r>
  </si>
  <si>
    <r>
      <rPr>
        <b/>
        <sz val="10"/>
        <color rgb="FF000000"/>
        <rFont val="Times New Roman"/>
        <charset val="134"/>
      </rPr>
      <t>Nota 3:</t>
    </r>
    <r>
      <rPr>
        <sz val="10"/>
        <color rgb="FF000000"/>
        <rFont val="Times New Roman"/>
        <charset val="134"/>
      </rPr>
      <t xml:space="preserve"> Esses percentuais incidem sobre o Módulo 1 e o Submódulo 2.1.</t>
    </r>
  </si>
  <si>
    <t>(*) Transportar para o Quadro-Resumo do Módulo 2 (2.2)</t>
  </si>
  <si>
    <t>Submódulo 2.3 – Benefícios Mensais e Diários</t>
  </si>
  <si>
    <t>2.3</t>
  </si>
  <si>
    <t>Benefícios Mensais e Diários</t>
  </si>
  <si>
    <t>Transporte</t>
  </si>
  <si>
    <t>Auxílio Alimentação</t>
  </si>
  <si>
    <t>Programa Saúde Melhor</t>
  </si>
  <si>
    <t>Seguro de Vida</t>
  </si>
  <si>
    <t>Auxílio Creche</t>
  </si>
  <si>
    <t>Auxílio Odontológico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</si>
  <si>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O valor informado deverá ser o custo real do benefício (descontado o valor eventualmente pago pelo empregado).</t>
    </r>
  </si>
  <si>
    <r>
      <rPr>
        <b/>
        <sz val="10"/>
        <color rgb="FF000000"/>
        <rFont val="Times New Roman"/>
        <charset val="134"/>
      </rPr>
      <t>Nota 2:</t>
    </r>
    <r>
      <rPr>
        <sz val="10"/>
        <color rgb="FF000000"/>
        <rFont val="Times New Roman"/>
        <charset val="134"/>
      </rPr>
      <t xml:space="preserve"> Observar a previsão dos benefícios contidos em Acordos, Convenções e Dissídios Coletivos de Trabalho e atentar-se ao disposto no Art. 6º desta Instrução Normativa (IN 05/2017).</t>
    </r>
  </si>
  <si>
    <r>
      <rPr>
        <sz val="10"/>
        <color rgb="FF000000"/>
        <rFont val="Times New Roman"/>
        <charset val="134"/>
      </rPr>
      <t>Nota 3:</t>
    </r>
    <r>
      <rPr>
        <sz val="10"/>
        <color rgb="FF000000"/>
        <rFont val="Times New Roman"/>
        <charset val="134"/>
      </rPr>
      <t xml:space="preserve"> Auxílio-Alimentação no valor de R$ 1.175,00, conforme Portaria MGI nº 9.888/2025 (vigente a partir de 1º/12/2005)</t>
    </r>
  </si>
  <si>
    <r>
      <rPr>
        <b/>
        <sz val="10"/>
        <color theme="1"/>
        <rFont val="Times New Roman"/>
        <charset val="134"/>
      </rPr>
      <t>Nota 4:</t>
    </r>
    <r>
      <rPr>
        <sz val="10"/>
        <color theme="1"/>
        <rFont val="Times New Roman"/>
        <charset val="134"/>
      </rPr>
      <t xml:space="preserve"> Seguro de Vida no valor de R$ 31,02, conforme Pesquisa de Preço nº 416/2025</t>
    </r>
  </si>
  <si>
    <t>(*) Transportar para o Quadro-Resumo do Módulo 2 (2.3)</t>
  </si>
  <si>
    <t>Quadro-Resumo do Módulo 2: Encargos e Benefícios anuais, mensais e diários</t>
  </si>
  <si>
    <t>Encargos e Benefícios Anuais, Mensais e Diários</t>
  </si>
  <si>
    <t>GPS, FGTS e outras Contribuições</t>
  </si>
  <si>
    <t>Total  (*)</t>
  </si>
  <si>
    <t>(*) TRANSPORTAR PARA O QUADRO RESUMO CUSTO POR EMPREGADO (B)</t>
  </si>
  <si>
    <t xml:space="preserve">Módulo 3 – Provisão para Rescisão: 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</si>
  <si>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</si>
  <si>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</si>
  <si>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</si>
  <si>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</si>
  <si>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</si>
  <si>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de GPS, FGTS e outras contribuições sobre o Aviso Prévio Trabalhado</t>
  </si>
  <si>
    <t>Multa do FGTS e contribuição social sobre o Aviso Prévio Trabalhado</t>
  </si>
  <si>
    <t>Dedução (Provisão de Demissão com Justa Causa e outros motivos)</t>
  </si>
  <si>
    <t>(*) TRANSPORTAR PARA O QUADRO RESUMO CUSTO POR EMPREGADO (C)</t>
  </si>
  <si>
    <t>Módulo 4 – Custo de Reposição do Profissional Ausente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</si>
  <si>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Os itens que contemplam o módulo 4 se referem ao custo dos dias trabalhados pelo repositor/substituto, quando o empregado alocado na prestação de serviço estiver ausente, conforme as previsões estabelecidas na legislação.</t>
    </r>
  </si>
  <si>
    <t>Submódulo 4.1 – Substituto nas Ausências Legais</t>
  </si>
  <si>
    <t>4.1</t>
  </si>
  <si>
    <t>Substituto nas Ausências Legais</t>
  </si>
  <si>
    <t>Substituto na Cobertura de Férias</t>
  </si>
  <si>
    <t>Substituto na Cobertura de Ausências Legais</t>
  </si>
  <si>
    <t>Substituto na Cobertura de Licença 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</si>
  <si>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</si>
  <si>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</si>
  <si>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</si>
  <si>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(*) Transportar para o Quadro-Resumo do Módulo 4 (4.1)</t>
  </si>
  <si>
    <t>Submódulo 4.2 – Substituto na Intrajornada</t>
  </si>
  <si>
    <t>4.2</t>
  </si>
  <si>
    <t>Substituto na Intrajornada</t>
  </si>
  <si>
    <t>Substituto na Cobertura de Intervalo para repouso e alimentação</t>
  </si>
  <si>
    <t>Quadro-Resumo do Módulo 4: Custo de Reposição do Profissional Ausente</t>
  </si>
  <si>
    <t>Custo de Reposição do Profissional Ausente</t>
  </si>
  <si>
    <t>(*)TRANSPORTAR PARA O QUADRO RESUMO CUSTO POR EMPREGADO (D)</t>
  </si>
  <si>
    <t>Módulo 5: Insumos Diversos</t>
  </si>
  <si>
    <t>Insumos Diversos</t>
  </si>
  <si>
    <t>Uniformes (*)</t>
  </si>
  <si>
    <t>Materiais (*)</t>
  </si>
  <si>
    <t>Equipamentos (*)</t>
  </si>
  <si>
    <t>Outros (especificar): Treinamento/Reciclagem contratual</t>
  </si>
  <si>
    <t>Total (**)</t>
  </si>
  <si>
    <r>
      <rPr>
        <b/>
        <sz val="10"/>
        <color rgb="FF000000"/>
        <rFont val="Times New Roman"/>
        <charset val="134"/>
      </rPr>
      <t>Nota:</t>
    </r>
    <r>
      <rPr>
        <sz val="10"/>
        <color rgb="FF000000"/>
        <rFont val="Times New Roman"/>
        <charset val="134"/>
      </rPr>
      <t xml:space="preserve"> Valores mensais por empregado.</t>
    </r>
  </si>
  <si>
    <t>(*)  Fazer detalhamento em separado</t>
  </si>
  <si>
    <t>(**) TRANSPORTAR PARA O QUADRO RESUMO CUSTO POR EMPREGADO (E)</t>
  </si>
  <si>
    <t>Módulo 6 - Custos Indiretos, Tributos e Lucro</t>
  </si>
  <si>
    <t>Custos Indiretos, Tributos e Lucro</t>
  </si>
  <si>
    <t>Valor (R$)       (Repac-01)</t>
  </si>
  <si>
    <t>Custos Indiretos        (DOA)</t>
  </si>
  <si>
    <t>Lucro</t>
  </si>
  <si>
    <t>Tributos</t>
  </si>
  <si>
    <t>C.1. Tributos Federais (especificar)
C.1.1 - PIS
C.1.2 - COFINS</t>
  </si>
  <si>
    <t>C.2  Tributos Estaduais (especificar)</t>
  </si>
  <si>
    <t>C.3   Tributos Municipais (especificar)
C.3.1 - ISS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</si>
  <si>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Custos Indiretos, Tributos e Lucro por empregado.</t>
    </r>
  </si>
  <si>
    <r>
      <rPr>
        <b/>
        <sz val="10"/>
        <color rgb="FF000000"/>
        <rFont val="Times New Roman"/>
        <charset val="134"/>
      </rPr>
      <t>Nota  2:</t>
    </r>
    <r>
      <rPr>
        <sz val="10"/>
        <color rgb="FF000000"/>
        <rFont val="Times New Roman"/>
        <charset val="134"/>
      </rPr>
      <t xml:space="preserve">  O  valor  referente  a  tributos  é  obtido  aplicando-se  o  percentual  sobre  o  valor do faturamento.</t>
    </r>
  </si>
  <si>
    <t>(*) TRANSPORTAR PARA QUADRO RESUMO DO CUSTO POR EMPREGADO (F)</t>
  </si>
  <si>
    <t>Mão-de-obra vinculada à execução contratual (valor por empregado)</t>
  </si>
  <si>
    <t>(R$) (Original)</t>
  </si>
  <si>
    <t>(R$) (Repac-01)</t>
  </si>
  <si>
    <t>(R$) (Repac-02)</t>
  </si>
  <si>
    <t>Módulo 1 – Composição da remuneração</t>
  </si>
  <si>
    <t>Módulo 2 – Encargos e Benefícios Anuais, Mensais e Diários</t>
  </si>
  <si>
    <t>Módulo 3 – Provisão para Rescisão</t>
  </si>
  <si>
    <t>Módulo 5 – Insumos Diversos</t>
  </si>
  <si>
    <t>Subtotal (A + B +C+ D +E)</t>
  </si>
  <si>
    <t>Módulo 6 – Custos Indiretos, Tributos e Lucro</t>
  </si>
  <si>
    <t>Valor total por empregado</t>
  </si>
  <si>
    <t>PARÂMETROS DE CÁLCULO</t>
  </si>
  <si>
    <t>Reajuste salarial, conforme Convenção Coletiva de Trabalho (CCT)</t>
  </si>
  <si>
    <t>Valor Original</t>
  </si>
  <si>
    <t>Valor Repac-01</t>
  </si>
  <si>
    <t>Valor Repac-02</t>
  </si>
  <si>
    <t>Valor Repac-03</t>
  </si>
  <si>
    <t>Valor Repac-04</t>
  </si>
  <si>
    <t>Valor Repac-05</t>
  </si>
  <si>
    <t>Remuneração: Soma (A+ B+ C)</t>
  </si>
  <si>
    <t>Quantidade de horas noturnas legais</t>
  </si>
  <si>
    <t>Quantidade de horas noturnas totais</t>
  </si>
  <si>
    <t>Ajuste do salário mínimo</t>
  </si>
  <si>
    <t>Salário mínimo</t>
  </si>
  <si>
    <t>Base de cálculo do adicional de insalubridade</t>
  </si>
  <si>
    <t>Base de cálculo de 13° salário e férias</t>
  </si>
  <si>
    <t>Remuneração: Soma (A + B + C + D + E)</t>
  </si>
  <si>
    <t>Base de cálculo de encargos previdenciários</t>
  </si>
  <si>
    <t>Base de Cálc. 13° salário e férias + 13° salário</t>
  </si>
  <si>
    <t>Benefícios mensais e diários</t>
  </si>
  <si>
    <t>Quantidade de dias trabalhado</t>
  </si>
  <si>
    <t>Valor da passagem</t>
  </si>
  <si>
    <t>Quantidade de passagens por dia</t>
  </si>
  <si>
    <t>Desc. decorrentes de vale transporte</t>
  </si>
  <si>
    <t>Valor mínimo mensal do auxílio refeição</t>
  </si>
  <si>
    <t>Desc. decorrentes de vale alim./refeição</t>
  </si>
  <si>
    <t>Turnover rate (TOR)</t>
  </si>
  <si>
    <t>DSJC</t>
  </si>
  <si>
    <t>DCJC</t>
  </si>
  <si>
    <t>PM (em meses)</t>
  </si>
  <si>
    <t>DOM</t>
  </si>
  <si>
    <t>Base de Cálculo de Rescisão Aux. 1</t>
  </si>
  <si>
    <t>Base de Cálculo de Rescisão Aux. 2</t>
  </si>
  <si>
    <t>Base de Cálculo de Rescisão Aux. 3</t>
  </si>
  <si>
    <t>Base de Cálculo de Rescisão Aux. 4</t>
  </si>
  <si>
    <t>Custo do substituto (ausências legais)</t>
  </si>
  <si>
    <t>Base de Cálculo Substituo Aux. 1</t>
  </si>
  <si>
    <t>Base de Cálculo Substituo Aux. 2</t>
  </si>
  <si>
    <t>Dias de reposição: ausências legais</t>
  </si>
  <si>
    <t>Dias de reposição: Licença Paternidade</t>
  </si>
  <si>
    <t>Dias de reposição: acidente de trabalho</t>
  </si>
  <si>
    <t>Incidência anual: Afastamento Maternidade</t>
  </si>
  <si>
    <t>APURAÇÃO DO CUSTO COM UNIFORMES, MATERIAIS E EQUIPAMENTOS CONFORME CONTRATAÇÃO</t>
  </si>
  <si>
    <t>DETALHAMENTO CUSTO UNIFORMES: (Planilha complementar, não prevista na IN 05/17) Original</t>
  </si>
  <si>
    <t>Custo Unit</t>
  </si>
  <si>
    <t>N° Mudas</t>
  </si>
  <si>
    <t>Vida útil (meses)</t>
  </si>
  <si>
    <t>Custo mensal</t>
  </si>
  <si>
    <t>TOTAL</t>
  </si>
  <si>
    <t>Repac-01 (reajuste pelo IPCA acumulado de Março/2025* a Fevereiro/2026 = 0,000000%):</t>
  </si>
  <si>
    <t>Duração (meses)</t>
  </si>
  <si>
    <t>* Data da Proposta: 00/00/2025.</t>
  </si>
  <si>
    <t>Repac-02 (reajuste pelo IPCA acumulado de Março/2026* a Fevereiro/2027 = 0,000000%):</t>
  </si>
  <si>
    <t>DETALHAMENTO  MATERIAIS: (Planilha complementar, não prevista na IN 05/2017) Original</t>
  </si>
  <si>
    <t>Quantidade mens. p/ empr</t>
  </si>
  <si>
    <t>Custo mensal p/ empregado</t>
  </si>
  <si>
    <t>DETALHAMENTO EQUIPAMENTOS
 (Planilha complementar, não prevista na IN 05/2017) Original:</t>
  </si>
  <si>
    <t>Investimento</t>
  </si>
  <si>
    <t>Vida Útil (meses)</t>
  </si>
  <si>
    <t>Custo Financ. mensal</t>
  </si>
  <si>
    <t>Quant p/empr</t>
  </si>
  <si>
    <t>Custo mensal p/empregado</t>
  </si>
  <si>
    <t>* Data da Proposta: 00/00/2025.
2392-15</t>
  </si>
  <si>
    <t>Despesas Indiretas e Lucro
 (Planilha complementar, não prevista na IN 05/2017)</t>
  </si>
  <si>
    <t>COMPONENTES</t>
  </si>
  <si>
    <t>Valor (R$)
(Repac-01)</t>
  </si>
  <si>
    <t>Valor (R$)
(Repac-02)</t>
  </si>
  <si>
    <t>Custos diretos (∑ módulos 1,2,3,4,5)</t>
  </si>
  <si>
    <t>Custos indiretos (DOA-Despesas Operacionais e Administrativas) (*)</t>
  </si>
  <si>
    <t>Subtotal</t>
  </si>
  <si>
    <t>Lucro (*)</t>
  </si>
  <si>
    <t>*** Total (Valor mensal antes dos tributos)</t>
  </si>
  <si>
    <t>Obs.: Transportar o total para DETERMINAÇÃO VALOR MENSAL DO SERVIÇO</t>
  </si>
  <si>
    <r>
      <rPr>
        <b/>
        <sz val="10"/>
        <color rgb="FF000000"/>
        <rFont val="Times New Roman"/>
        <charset val="134"/>
      </rPr>
      <t>Nota 1:</t>
    </r>
    <r>
      <rPr>
        <sz val="10"/>
        <color rgb="FF000000"/>
        <rFont val="Times New Roman"/>
        <charset val="134"/>
      </rPr>
      <t xml:space="preserve"> O valor referente a despesas operacionais/administrativas é obtido aplicando-se o percentual sobre os demais itens calculados anteriormente.</t>
    </r>
  </si>
  <si>
    <t>(*)Transportar para o Módulo 6 (A)</t>
  </si>
  <si>
    <r>
      <rPr>
        <b/>
        <sz val="10"/>
        <color rgb="FF000000"/>
        <rFont val="Times New Roman"/>
        <charset val="134"/>
      </rPr>
      <t>Nota 2:</t>
    </r>
    <r>
      <rPr>
        <sz val="10"/>
        <color rgb="FF000000"/>
        <rFont val="Times New Roman"/>
        <charset val="134"/>
      </rPr>
      <t xml:space="preserve"> O valor referente a lucro é obtido aplicando-se o percentual sobre todos os itens calculados anteriormente: mão-de-obra+insumos diversos+despesas operacionais/administrativas.</t>
    </r>
  </si>
  <si>
    <t>(**)Transportar para o Módulo 6 (B)</t>
  </si>
  <si>
    <t>(***) Transportar para DETERMINAÇÃO DO VALOR MENSAL DO SERVIÇO (A)</t>
  </si>
  <si>
    <t>Determinação do Valor Mensal,  por empregado (Planilha complementar, não prevista na IN 05/2017)</t>
  </si>
  <si>
    <t>DESCRIÇÃO</t>
  </si>
  <si>
    <t>Valor (Original)</t>
  </si>
  <si>
    <t>Valor   (Repac-01)</t>
  </si>
  <si>
    <t>Valor   (Repac-02)</t>
  </si>
  <si>
    <t>Custo mensal do serviço, por empregado (antes dos tributos e do lucro):</t>
  </si>
  <si>
    <t>Valor total mensal do serviço, por empregado:</t>
  </si>
  <si>
    <t>Auxílio – Refeição/Alimentação</t>
  </si>
  <si>
    <r>
      <rPr>
        <b/>
        <sz val="10"/>
        <color theme="1"/>
        <rFont val="Times New Roman"/>
        <charset val="134"/>
      </rPr>
      <t>Nota 3:</t>
    </r>
    <r>
      <rPr>
        <sz val="10"/>
        <color theme="1"/>
        <rFont val="Times New Roman"/>
        <charset val="134"/>
      </rPr>
      <t xml:space="preserve"> Auxílio-Alimentação no valor de R$ 1.175,00, conforme Portaria MGI nº 9.888/2025 (vigente a partir de 1º/12/2005)</t>
    </r>
  </si>
  <si>
    <r>
      <rPr>
        <b/>
        <sz val="10"/>
        <color rgb="FF000000"/>
        <rFont val="Times New Roman"/>
        <charset val="134"/>
      </rPr>
      <t>Nota  2:</t>
    </r>
    <r>
      <rPr>
        <sz val="10"/>
        <color rgb="FF000000"/>
        <rFont val="Times New Roman"/>
        <charset val="134"/>
      </rPr>
      <t xml:space="preserve">  O  valor  referente  a  tributos  é  obtido  aplicando-se  o  percentual  sobre  o  valor  do faturamento.</t>
    </r>
  </si>
  <si>
    <t>3. QUADRO RESUMO DO VALOR MENSAL DOS SERVIÇOS (ORIGINAL)</t>
  </si>
  <si>
    <t>Tipo de serviço (A)</t>
  </si>
  <si>
    <t>Valor proposto por empregado
(B)</t>
  </si>
  <si>
    <t>Qtde de empregados por posto (C)</t>
  </si>
  <si>
    <t>Valor proposto por posto
(D) = (B x C)</t>
  </si>
  <si>
    <t>Qtde de postos (E)</t>
  </si>
  <si>
    <t>Valor total do serviço
(F) = (D x E)</t>
  </si>
  <si>
    <t>I</t>
  </si>
  <si>
    <t>II</t>
  </si>
  <si>
    <t>III</t>
  </si>
  <si>
    <t>IV</t>
  </si>
  <si>
    <t>Valor Mensal dos Serviços (I + II + III)</t>
  </si>
  <si>
    <t>4 -  QUADRO DEMONSTRATIVO DO VALOR GLOBAL DA PROPOSTA</t>
  </si>
  <si>
    <t>ITEM</t>
  </si>
  <si>
    <t>Valor proposto por unidade de medida *</t>
  </si>
  <si>
    <t>Valor mensal do serviço</t>
  </si>
  <si>
    <t>Valor global da proposta (anual)</t>
  </si>
  <si>
    <t>*Nota: Informar o valor da unidade de medida por tipo de serviço: "Valor Hora".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</si>
</sst>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[$R$ -416]#,##0.00"/>
    <numFmt numFmtId="181" formatCode="_([$R$ -416]* #,##0.00_);_([$R$ -416]* \(#,##0.00\);_([$R$ -416]* &quot;-&quot;??_);_(@_)"/>
    <numFmt numFmtId="182" formatCode="_-&quot;R$&quot;\ * #,##0.00_-;\-&quot;R$&quot;\ * #,##0.00_-;_-&quot;R$&quot;\ * &quot;-&quot;??_-;_-@"/>
    <numFmt numFmtId="183" formatCode="0.0000%"/>
  </numFmts>
  <fonts count="35">
    <font>
      <sz val="10"/>
      <color rgb="FF000000"/>
      <name val="Times New Roman"/>
      <charset val="134"/>
      <scheme val="minor"/>
    </font>
    <font>
      <b/>
      <sz val="12"/>
      <color rgb="FF000000"/>
      <name val="Times New Roman"/>
      <charset val="134"/>
    </font>
    <font>
      <sz val="10"/>
      <name val="Times New Roman"/>
      <charset val="134"/>
      <scheme val="minor"/>
    </font>
    <font>
      <sz val="10"/>
      <color theme="1"/>
      <name val="Times New Roman"/>
      <charset val="134"/>
      <scheme val="minor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FF0000"/>
      <name val="Times New Roman"/>
      <charset val="134"/>
    </font>
    <font>
      <b/>
      <sz val="16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Times New Roman"/>
      <charset val="134"/>
      <scheme val="minor"/>
    </font>
    <font>
      <sz val="12"/>
      <color rgb="FF000000"/>
      <name val="Times New Roman"/>
      <charset val="134"/>
    </font>
    <font>
      <b/>
      <sz val="10"/>
      <color theme="1"/>
      <name val="Times New Roman"/>
      <charset val="134"/>
      <scheme val="minor"/>
    </font>
    <font>
      <u/>
      <sz val="11"/>
      <color rgb="FF0000FF"/>
      <name val="Times New Roman"/>
      <charset val="0"/>
      <scheme val="minor"/>
    </font>
    <font>
      <u/>
      <sz val="11"/>
      <color rgb="FF800080"/>
      <name val="Times New Roman"/>
      <charset val="0"/>
      <scheme val="minor"/>
    </font>
    <font>
      <sz val="11"/>
      <color rgb="FFFF0000"/>
      <name val="Times New Roman"/>
      <charset val="0"/>
      <scheme val="minor"/>
    </font>
    <font>
      <b/>
      <sz val="18"/>
      <color theme="3"/>
      <name val="Times New Roman"/>
      <charset val="134"/>
      <scheme val="minor"/>
    </font>
    <font>
      <i/>
      <sz val="11"/>
      <color rgb="FF7F7F7F"/>
      <name val="Times New Roman"/>
      <charset val="0"/>
      <scheme val="minor"/>
    </font>
    <font>
      <b/>
      <sz val="15"/>
      <color theme="3"/>
      <name val="Times New Roman"/>
      <charset val="134"/>
      <scheme val="minor"/>
    </font>
    <font>
      <b/>
      <sz val="13"/>
      <color theme="3"/>
      <name val="Times New Roman"/>
      <charset val="134"/>
      <scheme val="minor"/>
    </font>
    <font>
      <b/>
      <sz val="11"/>
      <color theme="3"/>
      <name val="Times New Roman"/>
      <charset val="134"/>
      <scheme val="minor"/>
    </font>
    <font>
      <sz val="11"/>
      <color rgb="FF3F3F76"/>
      <name val="Times New Roman"/>
      <charset val="0"/>
      <scheme val="minor"/>
    </font>
    <font>
      <b/>
      <sz val="11"/>
      <color rgb="FF3F3F3F"/>
      <name val="Times New Roman"/>
      <charset val="0"/>
      <scheme val="minor"/>
    </font>
    <font>
      <b/>
      <sz val="11"/>
      <color rgb="FFFA7D00"/>
      <name val="Times New Roman"/>
      <charset val="0"/>
      <scheme val="minor"/>
    </font>
    <font>
      <b/>
      <sz val="11"/>
      <color rgb="FFFFFFFF"/>
      <name val="Times New Roman"/>
      <charset val="0"/>
      <scheme val="minor"/>
    </font>
    <font>
      <sz val="11"/>
      <color rgb="FFFA7D00"/>
      <name val="Times New Roman"/>
      <charset val="0"/>
      <scheme val="minor"/>
    </font>
    <font>
      <b/>
      <sz val="11"/>
      <color theme="1"/>
      <name val="Times New Roman"/>
      <charset val="0"/>
      <scheme val="minor"/>
    </font>
    <font>
      <sz val="11"/>
      <color rgb="FF006100"/>
      <name val="Times New Roman"/>
      <charset val="0"/>
      <scheme val="minor"/>
    </font>
    <font>
      <sz val="11"/>
      <color rgb="FF9C0006"/>
      <name val="Times New Roman"/>
      <charset val="0"/>
      <scheme val="minor"/>
    </font>
    <font>
      <sz val="11"/>
      <color rgb="FF9C6500"/>
      <name val="Times New Roman"/>
      <charset val="0"/>
      <scheme val="minor"/>
    </font>
    <font>
      <sz val="11"/>
      <color theme="0"/>
      <name val="Times New Roman"/>
      <charset val="0"/>
      <scheme val="minor"/>
    </font>
    <font>
      <sz val="11"/>
      <color theme="1"/>
      <name val="Times New Roman"/>
      <charset val="0"/>
      <scheme val="minor"/>
    </font>
    <font>
      <sz val="10"/>
      <name val="SimSu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95B3D7"/>
        <bgColor rgb="FF95B3D7"/>
      </patternFill>
    </fill>
    <fill>
      <patternFill patternType="solid">
        <fgColor rgb="FF76923C"/>
        <bgColor rgb="FF76923C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9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30" applyNumberFormat="0" applyAlignment="0" applyProtection="0">
      <alignment vertical="center"/>
    </xf>
    <xf numFmtId="0" fontId="24" fillId="11" borderId="31" applyNumberFormat="0" applyAlignment="0" applyProtection="0">
      <alignment vertical="center"/>
    </xf>
    <xf numFmtId="0" fontId="25" fillId="11" borderId="30" applyNumberFormat="0" applyAlignment="0" applyProtection="0">
      <alignment vertical="center"/>
    </xf>
    <xf numFmtId="0" fontId="26" fillId="12" borderId="32" applyNumberFormat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0" borderId="34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</cellStyleXfs>
  <cellXfs count="207">
    <xf numFmtId="0" fontId="0" fillId="0" borderId="0" xfId="0" applyFont="1" applyAlignment="1">
      <alignment horizontal="left" vertical="top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center" vertical="center" wrapText="1"/>
    </xf>
    <xf numFmtId="180" fontId="1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80" fontId="4" fillId="0" borderId="5" xfId="0" applyNumberFormat="1" applyFont="1" applyBorder="1" applyAlignment="1">
      <alignment horizontal="center" vertical="center"/>
    </xf>
    <xf numFmtId="181" fontId="4" fillId="0" borderId="5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left" vertical="top"/>
    </xf>
    <xf numFmtId="182" fontId="4" fillId="0" borderId="5" xfId="0" applyNumberFormat="1" applyFont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181" fontId="1" fillId="3" borderId="5" xfId="0" applyNumberFormat="1" applyFont="1" applyFill="1" applyBorder="1" applyAlignment="1">
      <alignment horizontal="center" vertical="center"/>
    </xf>
    <xf numFmtId="180" fontId="3" fillId="0" borderId="0" xfId="0" applyNumberFormat="1" applyFont="1" applyAlignment="1">
      <alignment horizontal="center" vertical="top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181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10" fontId="4" fillId="0" borderId="5" xfId="0" applyNumberFormat="1" applyFont="1" applyBorder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182" fontId="4" fillId="0" borderId="5" xfId="0" applyNumberFormat="1" applyFont="1" applyBorder="1" applyAlignment="1">
      <alignment horizontal="center" vertical="center"/>
    </xf>
    <xf numFmtId="182" fontId="6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83" fontId="4" fillId="0" borderId="5" xfId="0" applyNumberFormat="1" applyFont="1" applyBorder="1" applyAlignment="1">
      <alignment horizontal="center" vertical="center"/>
    </xf>
    <xf numFmtId="183" fontId="6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82" fontId="4" fillId="6" borderId="5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82" fontId="1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82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2" fontId="5" fillId="0" borderId="0" xfId="0" applyNumberFormat="1" applyFont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9" fontId="1" fillId="4" borderId="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right" vertical="center"/>
    </xf>
    <xf numFmtId="10" fontId="1" fillId="5" borderId="5" xfId="0" applyNumberFormat="1" applyFont="1" applyFill="1" applyBorder="1" applyAlignment="1">
      <alignment horizontal="center" vertical="center"/>
    </xf>
    <xf numFmtId="182" fontId="1" fillId="5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182" fontId="4" fillId="0" borderId="5" xfId="0" applyNumberFormat="1" applyFont="1" applyBorder="1" applyAlignment="1">
      <alignment horizontal="right" vertical="center"/>
    </xf>
    <xf numFmtId="182" fontId="1" fillId="5" borderId="5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right" vertical="center" wrapText="1"/>
    </xf>
    <xf numFmtId="182" fontId="4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top" wrapText="1"/>
    </xf>
    <xf numFmtId="182" fontId="4" fillId="0" borderId="5" xfId="0" applyNumberFormat="1" applyFont="1" applyBorder="1" applyAlignment="1">
      <alignment horizontal="center" vertical="top" wrapText="1"/>
    </xf>
    <xf numFmtId="58" fontId="4" fillId="0" borderId="5" xfId="0" applyNumberFormat="1" applyFont="1" applyBorder="1" applyAlignment="1">
      <alignment horizontal="center" vertical="top" wrapText="1"/>
    </xf>
    <xf numFmtId="0" fontId="1" fillId="3" borderId="5" xfId="0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center" wrapText="1"/>
    </xf>
    <xf numFmtId="182" fontId="4" fillId="0" borderId="5" xfId="0" applyNumberFormat="1" applyFont="1" applyBorder="1" applyAlignment="1">
      <alignment horizontal="left" vertical="top"/>
    </xf>
    <xf numFmtId="182" fontId="6" fillId="0" borderId="5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right" vertical="top"/>
    </xf>
    <xf numFmtId="182" fontId="1" fillId="3" borderId="5" xfId="0" applyNumberFormat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right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10" fontId="4" fillId="0" borderId="5" xfId="0" applyNumberFormat="1" applyFont="1" applyBorder="1" applyAlignment="1">
      <alignment horizontal="center" vertical="top"/>
    </xf>
    <xf numFmtId="10" fontId="6" fillId="0" borderId="5" xfId="0" applyNumberFormat="1" applyFont="1" applyBorder="1" applyAlignment="1">
      <alignment horizontal="center" vertical="top"/>
    </xf>
    <xf numFmtId="0" fontId="4" fillId="3" borderId="5" xfId="0" applyFont="1" applyFill="1" applyBorder="1" applyAlignment="1">
      <alignment horizontal="right" vertical="top"/>
    </xf>
    <xf numFmtId="10" fontId="1" fillId="3" borderId="5" xfId="0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10" fontId="4" fillId="0" borderId="0" xfId="0" applyNumberFormat="1" applyFont="1" applyAlignment="1">
      <alignment horizontal="left" vertical="top"/>
    </xf>
    <xf numFmtId="182" fontId="4" fillId="0" borderId="0" xfId="0" applyNumberFormat="1" applyFont="1" applyAlignment="1">
      <alignment horizontal="left" vertical="top"/>
    </xf>
    <xf numFmtId="10" fontId="6" fillId="0" borderId="0" xfId="0" applyNumberFormat="1" applyFont="1" applyAlignment="1">
      <alignment horizontal="left" vertical="top"/>
    </xf>
    <xf numFmtId="182" fontId="6" fillId="0" borderId="0" xfId="0" applyNumberFormat="1" applyFont="1" applyAlignment="1">
      <alignment horizontal="left" vertical="top"/>
    </xf>
    <xf numFmtId="2" fontId="4" fillId="0" borderId="0" xfId="0" applyNumberFormat="1" applyFont="1" applyAlignment="1">
      <alignment horizontal="center" vertical="top"/>
    </xf>
    <xf numFmtId="2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9" fontId="4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182" fontId="6" fillId="0" borderId="5" xfId="0" applyNumberFormat="1" applyFont="1" applyBorder="1" applyAlignment="1">
      <alignment horizontal="left" vertical="center"/>
    </xf>
    <xf numFmtId="182" fontId="1" fillId="3" borderId="5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3" borderId="5" xfId="0" applyFont="1" applyFill="1" applyBorder="1" applyAlignment="1">
      <alignment horizontal="center" wrapText="1"/>
    </xf>
    <xf numFmtId="182" fontId="1" fillId="3" borderId="5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top" wrapText="1"/>
    </xf>
    <xf numFmtId="9" fontId="4" fillId="0" borderId="0" xfId="0" applyNumberFormat="1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3" borderId="11" xfId="0" applyFont="1" applyFill="1" applyBorder="1" applyAlignment="1">
      <alignment horizontal="right" vertical="top"/>
    </xf>
    <xf numFmtId="0" fontId="2" fillId="0" borderId="12" xfId="0" applyFont="1" applyBorder="1" applyAlignment="1">
      <alignment horizontal="left" vertical="top"/>
    </xf>
    <xf numFmtId="10" fontId="1" fillId="3" borderId="10" xfId="0" applyNumberFormat="1" applyFont="1" applyFill="1" applyBorder="1" applyAlignment="1">
      <alignment horizontal="center" vertical="top"/>
    </xf>
    <xf numFmtId="182" fontId="1" fillId="3" borderId="10" xfId="0" applyNumberFormat="1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181" fontId="4" fillId="0" borderId="5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/>
    </xf>
    <xf numFmtId="181" fontId="1" fillId="0" borderId="5" xfId="0" applyNumberFormat="1" applyFont="1" applyBorder="1" applyAlignment="1">
      <alignment horizontal="left" vertical="top"/>
    </xf>
    <xf numFmtId="182" fontId="1" fillId="0" borderId="5" xfId="0" applyNumberFormat="1" applyFont="1" applyBorder="1" applyAlignment="1">
      <alignment horizontal="left" vertical="top"/>
    </xf>
    <xf numFmtId="0" fontId="5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1" fontId="4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81" fontId="4" fillId="0" borderId="5" xfId="0" applyNumberFormat="1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top"/>
    </xf>
    <xf numFmtId="181" fontId="6" fillId="0" borderId="5" xfId="0" applyNumberFormat="1" applyFont="1" applyBorder="1" applyAlignment="1">
      <alignment horizontal="left" vertical="top"/>
    </xf>
    <xf numFmtId="181" fontId="1" fillId="3" borderId="5" xfId="0" applyNumberFormat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181" fontId="4" fillId="0" borderId="5" xfId="0" applyNumberFormat="1" applyFont="1" applyBorder="1" applyAlignment="1">
      <alignment horizontal="left" vertical="center"/>
    </xf>
    <xf numFmtId="181" fontId="6" fillId="0" borderId="5" xfId="0" applyNumberFormat="1" applyFont="1" applyBorder="1" applyAlignment="1">
      <alignment horizontal="left" vertical="center"/>
    </xf>
    <xf numFmtId="181" fontId="1" fillId="3" borderId="5" xfId="0" applyNumberFormat="1" applyFont="1" applyFill="1" applyBorder="1" applyAlignment="1">
      <alignment horizontal="left" vertical="center"/>
    </xf>
    <xf numFmtId="181" fontId="4" fillId="0" borderId="5" xfId="0" applyNumberFormat="1" applyFont="1" applyBorder="1" applyAlignment="1">
      <alignment horizontal="right" vertical="center"/>
    </xf>
    <xf numFmtId="181" fontId="1" fillId="3" borderId="5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82" fontId="1" fillId="0" borderId="0" xfId="0" applyNumberFormat="1" applyFont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center" wrapText="1"/>
    </xf>
    <xf numFmtId="181" fontId="4" fillId="0" borderId="5" xfId="0" applyNumberFormat="1" applyFont="1" applyBorder="1" applyAlignment="1">
      <alignment horizontal="left" vertical="top" wrapText="1"/>
    </xf>
    <xf numFmtId="182" fontId="4" fillId="0" borderId="5" xfId="0" applyNumberFormat="1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0" borderId="1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4" fillId="0" borderId="16" xfId="0" applyFont="1" applyBorder="1" applyAlignment="1">
      <alignment horizontal="right" vertical="top"/>
    </xf>
    <xf numFmtId="58" fontId="4" fillId="0" borderId="5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/>
    </xf>
    <xf numFmtId="0" fontId="1" fillId="3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1" fillId="3" borderId="2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4" fillId="7" borderId="2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8"/>
  <sheetViews>
    <sheetView tabSelected="1" workbookViewId="0">
      <selection activeCell="A1" sqref="A1:J1"/>
    </sheetView>
  </sheetViews>
  <sheetFormatPr defaultColWidth="14.4259259259259" defaultRowHeight="15" customHeight="1"/>
  <cols>
    <col min="1" max="1" width="16.287037037037" customWidth="1"/>
    <col min="2" max="2" width="32.1388888888889" customWidth="1"/>
    <col min="3" max="4" width="20.8611111111111" customWidth="1"/>
    <col min="5" max="5" width="32.1388888888889" customWidth="1"/>
    <col min="6" max="7" width="20.8611111111111" customWidth="1"/>
    <col min="8" max="8" width="32.287037037037" customWidth="1"/>
    <col min="9" max="10" width="20.8611111111111" customWidth="1"/>
    <col min="11" max="26" width="8.71296296296296" customWidth="1"/>
  </cols>
  <sheetData>
    <row r="1" ht="12.75" customHeight="1" spans="1:10">
      <c r="A1" s="167" t="s">
        <v>0</v>
      </c>
      <c r="B1" s="168"/>
      <c r="C1" s="168"/>
      <c r="D1" s="168"/>
      <c r="E1" s="168"/>
      <c r="F1" s="168"/>
      <c r="G1" s="168"/>
      <c r="H1" s="168"/>
      <c r="I1" s="168"/>
      <c r="J1" s="197"/>
    </row>
    <row r="2" ht="12.75" customHeight="1" spans="1:10">
      <c r="A2" s="169" t="s">
        <v>1</v>
      </c>
      <c r="J2" s="198"/>
    </row>
    <row r="3" ht="12.75" customHeight="1" spans="1:10">
      <c r="A3" s="170"/>
      <c r="B3" s="171"/>
      <c r="C3" s="171"/>
      <c r="D3" s="171"/>
      <c r="E3" s="171"/>
      <c r="F3" s="171"/>
      <c r="G3" s="171"/>
      <c r="J3" s="199"/>
    </row>
    <row r="4" ht="12.75" customHeight="1" spans="1:10">
      <c r="A4" s="172" t="s">
        <v>2</v>
      </c>
      <c r="B4" s="66" t="s">
        <v>3</v>
      </c>
      <c r="C4" s="66" t="s">
        <v>4</v>
      </c>
      <c r="D4" s="66" t="s">
        <v>4</v>
      </c>
      <c r="J4" s="199"/>
    </row>
    <row r="5" ht="12.75" customHeight="1" spans="1:10">
      <c r="A5" s="172" t="s">
        <v>5</v>
      </c>
      <c r="B5" s="66" t="s">
        <v>6</v>
      </c>
      <c r="C5" s="66" t="s">
        <v>7</v>
      </c>
      <c r="D5" s="66" t="s">
        <v>8</v>
      </c>
      <c r="J5" s="199"/>
    </row>
    <row r="6" ht="12.75" customHeight="1" spans="1:10">
      <c r="A6" s="172" t="s">
        <v>9</v>
      </c>
      <c r="B6" s="66" t="s">
        <v>10</v>
      </c>
      <c r="C6" s="173" t="s">
        <v>11</v>
      </c>
      <c r="D6" s="173" t="s">
        <v>11</v>
      </c>
      <c r="J6" s="199"/>
    </row>
    <row r="7" ht="12.75" customHeight="1" spans="1:10">
      <c r="A7" s="174" t="s">
        <v>12</v>
      </c>
      <c r="B7" s="16"/>
      <c r="C7" s="16"/>
      <c r="D7" s="17"/>
      <c r="J7" s="199"/>
    </row>
    <row r="8" ht="12.75" customHeight="1" spans="1:10">
      <c r="A8" s="175"/>
      <c r="J8" s="199"/>
    </row>
    <row r="9" ht="12.75" customHeight="1" spans="1:10">
      <c r="A9" s="176" t="s">
        <v>13</v>
      </c>
      <c r="B9" s="16"/>
      <c r="C9" s="16"/>
      <c r="D9" s="16"/>
      <c r="E9" s="16"/>
      <c r="F9" s="17"/>
      <c r="J9" s="199"/>
    </row>
    <row r="10" ht="12.75" customHeight="1" spans="1:10">
      <c r="A10" s="177" t="s">
        <v>14</v>
      </c>
      <c r="B10" s="131" t="s">
        <v>15</v>
      </c>
      <c r="C10" s="17"/>
      <c r="D10" s="178" t="s">
        <v>16</v>
      </c>
      <c r="E10" s="178" t="s">
        <v>16</v>
      </c>
      <c r="F10" s="178" t="s">
        <v>16</v>
      </c>
      <c r="J10" s="199"/>
    </row>
    <row r="11" ht="12.75" customHeight="1" spans="1:10">
      <c r="A11" s="177" t="s">
        <v>17</v>
      </c>
      <c r="B11" s="131" t="s">
        <v>18</v>
      </c>
      <c r="C11" s="17"/>
      <c r="D11" s="137" t="s">
        <v>19</v>
      </c>
      <c r="E11" s="137" t="s">
        <v>19</v>
      </c>
      <c r="F11" s="137" t="s">
        <v>19</v>
      </c>
      <c r="J11" s="199"/>
    </row>
    <row r="12" ht="12.75" customHeight="1" spans="1:10">
      <c r="A12" s="177" t="s">
        <v>20</v>
      </c>
      <c r="B12" s="131" t="s">
        <v>21</v>
      </c>
      <c r="C12" s="17"/>
      <c r="D12" s="179" t="s">
        <v>22</v>
      </c>
      <c r="E12" s="179" t="s">
        <v>23</v>
      </c>
      <c r="F12" s="179" t="s">
        <v>24</v>
      </c>
      <c r="J12" s="199"/>
    </row>
    <row r="13" ht="12.75" customHeight="1" spans="1:10">
      <c r="A13" s="177" t="s">
        <v>25</v>
      </c>
      <c r="B13" s="131" t="s">
        <v>26</v>
      </c>
      <c r="C13" s="17"/>
      <c r="D13" s="137">
        <v>12</v>
      </c>
      <c r="E13" s="137">
        <v>12</v>
      </c>
      <c r="F13" s="137">
        <v>12</v>
      </c>
      <c r="J13" s="199"/>
    </row>
    <row r="14" ht="12.75" customHeight="1" spans="1:10">
      <c r="A14" s="180"/>
      <c r="B14" s="71"/>
      <c r="C14" s="109"/>
      <c r="D14" s="109"/>
      <c r="J14" s="199"/>
    </row>
    <row r="15" ht="12.75" customHeight="1" spans="1:10">
      <c r="A15" s="181" t="s">
        <v>27</v>
      </c>
      <c r="B15" s="16"/>
      <c r="C15" s="16"/>
      <c r="D15" s="16"/>
      <c r="E15" s="16"/>
      <c r="F15" s="16"/>
      <c r="G15" s="16"/>
      <c r="H15" s="16"/>
      <c r="I15" s="16"/>
      <c r="J15" s="200"/>
    </row>
    <row r="16" ht="30" customHeight="1" spans="1:26">
      <c r="A16" s="182" t="s">
        <v>28</v>
      </c>
      <c r="B16" s="87" t="s">
        <v>29</v>
      </c>
      <c r="C16" s="87" t="s">
        <v>30</v>
      </c>
      <c r="D16" s="87" t="s">
        <v>31</v>
      </c>
      <c r="E16" s="87" t="s">
        <v>32</v>
      </c>
      <c r="F16" s="87" t="s">
        <v>30</v>
      </c>
      <c r="G16" s="87" t="s">
        <v>31</v>
      </c>
      <c r="H16" s="87" t="s">
        <v>33</v>
      </c>
      <c r="I16" s="87" t="s">
        <v>30</v>
      </c>
      <c r="J16" s="201" t="s">
        <v>31</v>
      </c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</row>
    <row r="17" ht="12.75" customHeight="1" spans="1:10">
      <c r="A17" s="183">
        <v>1</v>
      </c>
      <c r="B17" s="184" t="s">
        <v>34</v>
      </c>
      <c r="C17" s="185" t="s">
        <v>35</v>
      </c>
      <c r="D17" s="185">
        <f>D33</f>
        <v>15</v>
      </c>
      <c r="E17" s="185" t="str">
        <f t="shared" ref="E17:J17" si="0">B17</f>
        <v>Profissional de AEE (Tutor)  40h</v>
      </c>
      <c r="F17" s="185" t="str">
        <f t="shared" si="0"/>
        <v>Postos</v>
      </c>
      <c r="G17" s="185">
        <f t="shared" si="0"/>
        <v>15</v>
      </c>
      <c r="H17" s="185" t="str">
        <f t="shared" si="0"/>
        <v>Profissional de AEE (Tutor)  40h</v>
      </c>
      <c r="I17" s="185" t="str">
        <f t="shared" si="0"/>
        <v>Postos</v>
      </c>
      <c r="J17" s="203">
        <f t="shared" si="0"/>
        <v>15</v>
      </c>
    </row>
    <row r="18" ht="12.75" customHeight="1" spans="1:10">
      <c r="A18" s="186">
        <v>2</v>
      </c>
      <c r="B18" s="187" t="s">
        <v>36</v>
      </c>
      <c r="C18" s="188" t="s">
        <v>35</v>
      </c>
      <c r="D18" s="188">
        <v>5</v>
      </c>
      <c r="E18" s="188" t="str">
        <f t="shared" ref="E18:F18" si="1">B18</f>
        <v>Profissional de AEE (Tutor) 30h</v>
      </c>
      <c r="F18" s="188" t="str">
        <f t="shared" si="1"/>
        <v>Postos</v>
      </c>
      <c r="G18" s="188">
        <v>5</v>
      </c>
      <c r="H18" s="188" t="str">
        <f t="shared" ref="H18:J18" si="2">E18</f>
        <v>Profissional de AEE (Tutor) 30h</v>
      </c>
      <c r="I18" s="188" t="str">
        <f t="shared" si="2"/>
        <v>Postos</v>
      </c>
      <c r="J18" s="204">
        <f t="shared" si="2"/>
        <v>5</v>
      </c>
    </row>
    <row r="19" ht="12.75" customHeight="1" spans="1:10">
      <c r="A19" s="183">
        <v>3</v>
      </c>
      <c r="B19" s="184" t="s">
        <v>37</v>
      </c>
      <c r="C19" s="185" t="s">
        <v>35</v>
      </c>
      <c r="D19" s="185">
        <v>10</v>
      </c>
      <c r="E19" s="184" t="s">
        <v>37</v>
      </c>
      <c r="F19" s="185" t="s">
        <v>35</v>
      </c>
      <c r="G19" s="185">
        <v>10</v>
      </c>
      <c r="H19" s="184" t="s">
        <v>37</v>
      </c>
      <c r="I19" s="185" t="s">
        <v>35</v>
      </c>
      <c r="J19" s="185">
        <v>10</v>
      </c>
    </row>
    <row r="20" ht="12.75" customHeight="1" spans="1:10">
      <c r="A20" s="189" t="s">
        <v>38</v>
      </c>
      <c r="B20" s="27"/>
      <c r="C20" s="27"/>
      <c r="D20" s="27"/>
      <c r="E20" s="27"/>
      <c r="F20" s="27"/>
      <c r="G20" s="27"/>
      <c r="H20" s="27"/>
      <c r="I20" s="27"/>
      <c r="J20" s="205"/>
    </row>
    <row r="21" ht="12.75" customHeight="1" spans="1:10">
      <c r="A21" s="190" t="s">
        <v>39</v>
      </c>
      <c r="J21" s="198"/>
    </row>
    <row r="22" ht="12.75" customHeight="1" spans="1:10">
      <c r="A22" s="191"/>
      <c r="B22" s="192"/>
      <c r="C22" s="192"/>
      <c r="D22" s="192"/>
      <c r="E22" s="192"/>
      <c r="F22" s="192"/>
      <c r="G22" s="192"/>
      <c r="H22" s="193"/>
      <c r="I22" s="193"/>
      <c r="J22" s="206"/>
    </row>
    <row r="23" ht="12.75" customHeight="1"/>
    <row r="24" ht="12.75" customHeight="1"/>
    <row r="25" ht="12.75" customHeight="1"/>
    <row r="26" ht="12.75" customHeight="1"/>
    <row r="27" ht="12.75" customHeight="1" spans="2:4">
      <c r="B27" s="1" t="s">
        <v>40</v>
      </c>
      <c r="C27" s="2"/>
      <c r="D27" s="2"/>
    </row>
    <row r="28" ht="15.6" spans="2:4">
      <c r="B28" s="21" t="s">
        <v>41</v>
      </c>
      <c r="C28" s="16"/>
      <c r="D28" s="16"/>
    </row>
    <row r="29" ht="15.6" spans="2:4">
      <c r="B29" s="20" t="s">
        <v>42</v>
      </c>
      <c r="C29" s="20" t="s">
        <v>43</v>
      </c>
      <c r="D29" s="194" t="s">
        <v>44</v>
      </c>
    </row>
    <row r="30" ht="12.75" customHeight="1" spans="2:4">
      <c r="B30" s="195" t="s">
        <v>45</v>
      </c>
      <c r="C30" s="196">
        <v>9</v>
      </c>
      <c r="D30" s="196">
        <v>9</v>
      </c>
    </row>
    <row r="31" ht="12.75" customHeight="1" spans="2:4">
      <c r="B31" s="195" t="s">
        <v>46</v>
      </c>
      <c r="C31" s="196">
        <v>3</v>
      </c>
      <c r="D31" s="196">
        <v>3</v>
      </c>
    </row>
    <row r="32" ht="12.75" customHeight="1" spans="2:4">
      <c r="B32" s="195" t="s">
        <v>47</v>
      </c>
      <c r="C32" s="196">
        <v>3</v>
      </c>
      <c r="D32" s="196">
        <v>3</v>
      </c>
    </row>
    <row r="33" ht="12.75" customHeight="1" spans="2:4">
      <c r="B33" s="195" t="s">
        <v>48</v>
      </c>
      <c r="C33" s="196">
        <v>15</v>
      </c>
      <c r="D33" s="196">
        <f>SUM(D30:D32)</f>
        <v>15</v>
      </c>
    </row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13">
    <mergeCell ref="A1:J1"/>
    <mergeCell ref="A2:J2"/>
    <mergeCell ref="A7:D7"/>
    <mergeCell ref="A9:F9"/>
    <mergeCell ref="B10:C10"/>
    <mergeCell ref="B11:C11"/>
    <mergeCell ref="B12:C12"/>
    <mergeCell ref="B13:C13"/>
    <mergeCell ref="A15:J15"/>
    <mergeCell ref="A20:J20"/>
    <mergeCell ref="A21:J21"/>
    <mergeCell ref="B27:D27"/>
    <mergeCell ref="B28:D28"/>
  </mergeCells>
  <pageMargins left="0.511811024" right="0.511811024" top="0.787401575" bottom="0.7874015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2"/>
  <sheetViews>
    <sheetView workbookViewId="0">
      <selection activeCell="A1" sqref="A1:I1"/>
    </sheetView>
  </sheetViews>
  <sheetFormatPr defaultColWidth="14.4259259259259" defaultRowHeight="15" customHeight="1"/>
  <cols>
    <col min="1" max="1" width="6.13888888888889" customWidth="1"/>
    <col min="2" max="3" width="15.1388888888889" customWidth="1"/>
    <col min="4" max="9" width="17" customWidth="1"/>
    <col min="10" max="10" width="13.4259259259259" customWidth="1"/>
    <col min="11" max="11" width="12.8611111111111" customWidth="1"/>
    <col min="12" max="26" width="8.71296296296296" customWidth="1"/>
  </cols>
  <sheetData>
    <row r="1" ht="12.75" customHeight="1" spans="1:1">
      <c r="A1" s="56" t="s">
        <v>0</v>
      </c>
    </row>
    <row r="2" ht="12.75" customHeight="1" spans="1:1">
      <c r="A2" s="56" t="s">
        <v>1</v>
      </c>
    </row>
    <row r="3" ht="12.75" customHeight="1" spans="1:9">
      <c r="A3" s="78" t="s">
        <v>49</v>
      </c>
      <c r="B3" s="2"/>
      <c r="C3" s="2"/>
      <c r="D3" s="2"/>
      <c r="E3" s="2"/>
      <c r="F3" s="2"/>
      <c r="G3" s="2"/>
      <c r="H3" s="2"/>
      <c r="I3" s="2"/>
    </row>
    <row r="4" ht="15.75" customHeight="1" spans="1:26">
      <c r="A4" s="145" t="s">
        <v>50</v>
      </c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</row>
    <row r="5" ht="15.75" customHeight="1" spans="1:26">
      <c r="A5" s="145" t="s">
        <v>51</v>
      </c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</row>
    <row r="6" ht="33.75" customHeight="1" spans="1:6">
      <c r="A6" s="79" t="s">
        <v>52</v>
      </c>
      <c r="B6" s="16"/>
      <c r="C6" s="17"/>
      <c r="D6" s="80" t="s">
        <v>53</v>
      </c>
      <c r="E6" s="80" t="s">
        <v>54</v>
      </c>
      <c r="F6" s="80" t="s">
        <v>55</v>
      </c>
    </row>
    <row r="7" ht="30" customHeight="1" spans="1:9">
      <c r="A7" s="137">
        <v>1</v>
      </c>
      <c r="B7" s="67" t="s">
        <v>56</v>
      </c>
      <c r="C7" s="17"/>
      <c r="D7" s="82" t="str">
        <f>'Resumo da Contratação'!B17</f>
        <v>Profissional de AEE (Tutor)  40h</v>
      </c>
      <c r="E7" s="82" t="str">
        <f t="shared" ref="E7:F7" si="0">D7</f>
        <v>Profissional de AEE (Tutor)  40h</v>
      </c>
      <c r="F7" s="82" t="str">
        <f t="shared" si="0"/>
        <v>Profissional de AEE (Tutor)  40h</v>
      </c>
      <c r="I7" s="69"/>
    </row>
    <row r="8" ht="12.75" customHeight="1" spans="1:10">
      <c r="A8" s="137">
        <v>2</v>
      </c>
      <c r="B8" s="67" t="s">
        <v>57</v>
      </c>
      <c r="C8" s="17"/>
      <c r="D8" s="82" t="s">
        <v>58</v>
      </c>
      <c r="E8" s="82" t="s">
        <v>58</v>
      </c>
      <c r="F8" s="82" t="s">
        <v>58</v>
      </c>
      <c r="I8" s="69"/>
      <c r="J8" s="103"/>
    </row>
    <row r="9" ht="12.75" customHeight="1" spans="1:6">
      <c r="A9" s="137">
        <v>3</v>
      </c>
      <c r="B9" s="67" t="s">
        <v>59</v>
      </c>
      <c r="C9" s="17"/>
      <c r="D9" s="146">
        <v>5097.14545</v>
      </c>
      <c r="E9" s="83">
        <f>D9*(1+'Parâmetros (40h)'!D4)*0</f>
        <v>0</v>
      </c>
      <c r="F9" s="83">
        <f>E9*(1+'Parâmetros (40h)'!E4)</f>
        <v>0</v>
      </c>
    </row>
    <row r="10" ht="27" customHeight="1" spans="1:6">
      <c r="A10" s="137">
        <v>4</v>
      </c>
      <c r="B10" s="67" t="s">
        <v>60</v>
      </c>
      <c r="C10" s="17"/>
      <c r="D10" s="82" t="s">
        <v>61</v>
      </c>
      <c r="E10" s="82" t="str">
        <f t="shared" ref="E10:F10" si="1">D10</f>
        <v>Educação</v>
      </c>
      <c r="F10" s="82" t="str">
        <f t="shared" si="1"/>
        <v>Educação</v>
      </c>
    </row>
    <row r="11" ht="12.75" customHeight="1" spans="1:6">
      <c r="A11" s="137">
        <v>5</v>
      </c>
      <c r="B11" s="67" t="s">
        <v>62</v>
      </c>
      <c r="C11" s="17"/>
      <c r="D11" s="84">
        <v>46082</v>
      </c>
      <c r="E11" s="84">
        <v>46447</v>
      </c>
      <c r="F11" s="84">
        <v>46813</v>
      </c>
    </row>
    <row r="12" ht="12.75" customHeight="1" spans="1:1">
      <c r="A12" s="69" t="s">
        <v>63</v>
      </c>
    </row>
    <row r="13" ht="13.2" spans="1:9">
      <c r="A13" s="71" t="s">
        <v>64</v>
      </c>
      <c r="G13" s="71"/>
      <c r="H13" s="71"/>
      <c r="I13" s="71"/>
    </row>
    <row r="14" ht="13.2" spans="1:9">
      <c r="A14" s="71" t="s">
        <v>65</v>
      </c>
      <c r="G14" s="71"/>
      <c r="H14" s="71"/>
      <c r="I14" s="71"/>
    </row>
    <row r="15" ht="13.5" customHeight="1" spans="1:7">
      <c r="A15" s="71"/>
      <c r="B15" s="71"/>
      <c r="C15" s="71"/>
      <c r="D15" s="71"/>
      <c r="E15" s="71"/>
      <c r="F15" s="71"/>
      <c r="G15" s="71"/>
    </row>
    <row r="16" ht="12.75" customHeight="1" spans="1:26">
      <c r="A16" s="147" t="s">
        <v>66</v>
      </c>
      <c r="B16" s="2"/>
      <c r="C16" s="2"/>
      <c r="D16" s="2"/>
      <c r="E16" s="2"/>
      <c r="F16" s="2"/>
      <c r="G16" s="2"/>
      <c r="H16" s="2"/>
      <c r="I16" s="2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ht="12.75" customHeight="1" spans="1:11">
      <c r="A17" s="148">
        <v>1</v>
      </c>
      <c r="B17" s="86" t="s">
        <v>67</v>
      </c>
      <c r="C17" s="17"/>
      <c r="D17" s="87" t="s">
        <v>68</v>
      </c>
      <c r="E17" s="87" t="s">
        <v>69</v>
      </c>
      <c r="F17" s="87" t="s">
        <v>70</v>
      </c>
      <c r="I17" s="69"/>
      <c r="J17" s="69"/>
      <c r="K17" s="69"/>
    </row>
    <row r="18" ht="12.75" customHeight="1" spans="1:11">
      <c r="A18" s="137" t="s">
        <v>14</v>
      </c>
      <c r="B18" s="67" t="s">
        <v>71</v>
      </c>
      <c r="C18" s="17"/>
      <c r="D18" s="130">
        <f t="shared" ref="D18:F18" si="2">D9</f>
        <v>5097.14545</v>
      </c>
      <c r="E18" s="130">
        <f t="shared" si="2"/>
        <v>0</v>
      </c>
      <c r="F18" s="130">
        <f t="shared" si="2"/>
        <v>0</v>
      </c>
      <c r="I18" s="69"/>
      <c r="J18" s="104"/>
      <c r="K18" s="104"/>
    </row>
    <row r="19" ht="12.75" customHeight="1" spans="1:9">
      <c r="A19" s="137" t="s">
        <v>17</v>
      </c>
      <c r="B19" s="67" t="s">
        <v>72</v>
      </c>
      <c r="C19" s="17"/>
      <c r="D19" s="149">
        <f t="shared" ref="D19:F19" si="3">D18*0%</f>
        <v>0</v>
      </c>
      <c r="E19" s="149">
        <f t="shared" si="3"/>
        <v>0</v>
      </c>
      <c r="F19" s="149">
        <f t="shared" si="3"/>
        <v>0</v>
      </c>
      <c r="I19" s="69"/>
    </row>
    <row r="20" ht="27" customHeight="1" spans="1:9">
      <c r="A20" s="137" t="s">
        <v>20</v>
      </c>
      <c r="B20" s="67" t="s">
        <v>73</v>
      </c>
      <c r="C20" s="17"/>
      <c r="D20" s="149">
        <f>'Parâmetros (40h)'!C11*0%</f>
        <v>0</v>
      </c>
      <c r="E20" s="149">
        <f>'Parâmetros (40h)'!D11*0%</f>
        <v>0</v>
      </c>
      <c r="F20" s="149">
        <f>'Parâmetros (40h)'!E11*0%</f>
        <v>0</v>
      </c>
      <c r="I20" s="69"/>
    </row>
    <row r="21" ht="12.75" customHeight="1" spans="1:11">
      <c r="A21" s="137" t="s">
        <v>25</v>
      </c>
      <c r="B21" s="67" t="s">
        <v>74</v>
      </c>
      <c r="C21" s="17"/>
      <c r="D21" s="130">
        <f>'Parâmetros (40h)'!C6*'Parâmetros (40h)'!C7/'Parâmetros (40h)'!C8*20%*0</f>
        <v>0</v>
      </c>
      <c r="E21" s="130">
        <f>'Parâmetros (40h)'!D6*'Parâmetros (40h)'!D7/'Parâmetros (40h)'!D8*20%*0</f>
        <v>0</v>
      </c>
      <c r="F21" s="130">
        <f>'Parâmetros (40h)'!E6*'Parâmetros (40h)'!E7/'Parâmetros (40h)'!E8*20%*0</f>
        <v>0</v>
      </c>
      <c r="J21" s="103"/>
      <c r="K21" s="105"/>
    </row>
    <row r="22" ht="12.75" customHeight="1" spans="1:11">
      <c r="A22" s="137" t="s">
        <v>75</v>
      </c>
      <c r="B22" s="67" t="s">
        <v>76</v>
      </c>
      <c r="C22" s="17"/>
      <c r="D22" s="130">
        <f>'Parâmetros (40h)'!C6/12*1.2*0</f>
        <v>0</v>
      </c>
      <c r="E22" s="130">
        <f>'Parâmetros (40h)'!D6/12*1.2*0</f>
        <v>0</v>
      </c>
      <c r="F22" s="130">
        <f>'Parâmetros (40h)'!E6/12*1.2*0</f>
        <v>0</v>
      </c>
      <c r="J22" s="104"/>
      <c r="K22" s="106"/>
    </row>
    <row r="23" ht="12.75" customHeight="1" spans="1:6">
      <c r="A23" s="137" t="s">
        <v>77</v>
      </c>
      <c r="B23" s="90" t="s">
        <v>78</v>
      </c>
      <c r="C23" s="17"/>
      <c r="D23" s="149">
        <f>D18*0.15</f>
        <v>764.5718175</v>
      </c>
      <c r="E23" s="149">
        <f>'Parâmetros (40h)'!D6/220*150%*'Parâmetros (40h)'!D18*0</f>
        <v>0</v>
      </c>
      <c r="F23" s="149">
        <f>'Parâmetros (40h)'!E6/220*150%*'Parâmetros (40h)'!E18*0</f>
        <v>0</v>
      </c>
    </row>
    <row r="24" ht="12.75" customHeight="1" spans="1:6">
      <c r="A24" s="91"/>
      <c r="B24" s="92" t="s">
        <v>79</v>
      </c>
      <c r="C24" s="17"/>
      <c r="D24" s="150">
        <f t="shared" ref="D24:F24" si="4">SUM(D18:D23)</f>
        <v>5861.7172675</v>
      </c>
      <c r="E24" s="150">
        <f t="shared" si="4"/>
        <v>0</v>
      </c>
      <c r="F24" s="150">
        <f t="shared" si="4"/>
        <v>0</v>
      </c>
    </row>
    <row r="25" ht="12.75" customHeight="1" spans="1:1">
      <c r="A25" s="69" t="s">
        <v>80</v>
      </c>
    </row>
    <row r="26" ht="12.75" customHeight="1" spans="1:1">
      <c r="A26" s="70" t="s">
        <v>81</v>
      </c>
    </row>
    <row r="27" ht="12.75" customHeight="1" spans="1:4">
      <c r="A27" s="70"/>
      <c r="B27" s="70"/>
      <c r="C27" s="70"/>
      <c r="D27" s="70"/>
    </row>
    <row r="28" ht="18" customHeight="1" spans="1:9">
      <c r="A28" s="78" t="s">
        <v>82</v>
      </c>
      <c r="B28" s="2"/>
      <c r="C28" s="2"/>
      <c r="D28" s="2"/>
      <c r="E28" s="2"/>
      <c r="F28" s="2"/>
      <c r="G28" s="2"/>
      <c r="H28" s="2"/>
      <c r="I28" s="2"/>
    </row>
    <row r="29" ht="18" customHeight="1" spans="1:9">
      <c r="A29" s="78" t="s">
        <v>83</v>
      </c>
      <c r="B29" s="2"/>
      <c r="C29" s="2"/>
      <c r="D29" s="2"/>
      <c r="E29" s="2"/>
      <c r="F29" s="2"/>
      <c r="G29" s="2"/>
      <c r="H29" s="2"/>
      <c r="I29" s="2"/>
    </row>
    <row r="30" ht="12.75" customHeight="1" spans="1:11">
      <c r="A30" s="151" t="s">
        <v>84</v>
      </c>
      <c r="B30" s="95" t="s">
        <v>85</v>
      </c>
      <c r="C30" s="17"/>
      <c r="D30" s="80" t="s">
        <v>86</v>
      </c>
      <c r="E30" s="80" t="s">
        <v>69</v>
      </c>
      <c r="F30" s="80" t="s">
        <v>70</v>
      </c>
      <c r="I30" s="69"/>
      <c r="J30" s="69"/>
      <c r="K30" s="69"/>
    </row>
    <row r="31" ht="12.75" customHeight="1" spans="1:11">
      <c r="A31" s="137" t="s">
        <v>14</v>
      </c>
      <c r="B31" s="67" t="s">
        <v>87</v>
      </c>
      <c r="C31" s="17"/>
      <c r="D31" s="130">
        <f>'Parâmetros (40h)'!C13/12</f>
        <v>424.762120833333</v>
      </c>
      <c r="E31" s="130">
        <f>'Parâmetros (40h)'!D13/12</f>
        <v>0</v>
      </c>
      <c r="F31" s="130">
        <f>'Parâmetros (40h)'!E13/12</f>
        <v>0</v>
      </c>
      <c r="I31" s="69"/>
      <c r="J31" s="104"/>
      <c r="K31" s="104"/>
    </row>
    <row r="32" ht="13.2" spans="1:6">
      <c r="A32" s="137" t="s">
        <v>17</v>
      </c>
      <c r="B32" s="67" t="s">
        <v>88</v>
      </c>
      <c r="C32" s="17"/>
      <c r="D32" s="130">
        <f>'Parâmetros (40h)'!C13/12+('Parâmetros (40h)'!C13/12)/3</f>
        <v>566.349494444444</v>
      </c>
      <c r="E32" s="130">
        <f>'Parâmetros (40h)'!D13/12+('Parâmetros (40h)'!D13/12)/3</f>
        <v>0</v>
      </c>
      <c r="F32" s="130">
        <f>('Parâmetros (40h)'!E13/12)/3</f>
        <v>0</v>
      </c>
    </row>
    <row r="33" ht="12.75" customHeight="1" spans="1:6">
      <c r="A33" s="91"/>
      <c r="B33" s="92" t="s">
        <v>79</v>
      </c>
      <c r="C33" s="17"/>
      <c r="D33" s="150">
        <f t="shared" ref="D33:F33" si="5">SUM(D31:D32)</f>
        <v>991.111615277778</v>
      </c>
      <c r="E33" s="150">
        <f t="shared" si="5"/>
        <v>0</v>
      </c>
      <c r="F33" s="150">
        <f t="shared" si="5"/>
        <v>0</v>
      </c>
    </row>
    <row r="34" ht="13.2" spans="1:9">
      <c r="A34" s="71" t="s">
        <v>89</v>
      </c>
      <c r="H34" s="71"/>
      <c r="I34" s="71"/>
    </row>
    <row r="35" ht="13.2" spans="1:9">
      <c r="A35" s="71" t="s">
        <v>90</v>
      </c>
      <c r="H35" s="71"/>
      <c r="I35" s="71"/>
    </row>
    <row r="36" ht="13.2" spans="1:9">
      <c r="A36" s="71" t="s">
        <v>91</v>
      </c>
      <c r="H36" s="71"/>
      <c r="I36" s="71"/>
    </row>
    <row r="37" ht="15.75" customHeight="1" spans="1:1">
      <c r="A37" s="96" t="s">
        <v>92</v>
      </c>
    </row>
    <row r="38" customHeight="1" spans="1:7">
      <c r="A38" s="96"/>
      <c r="B38" s="96"/>
      <c r="C38" s="96"/>
      <c r="D38" s="96"/>
      <c r="E38" s="96"/>
      <c r="F38" s="96"/>
      <c r="G38" s="96"/>
    </row>
    <row r="39" ht="21" customHeight="1" spans="1:9">
      <c r="A39" s="97" t="s">
        <v>93</v>
      </c>
      <c r="B39" s="2"/>
      <c r="C39" s="2"/>
      <c r="D39" s="2"/>
      <c r="E39" s="2"/>
      <c r="F39" s="2"/>
      <c r="G39" s="2"/>
      <c r="H39" s="2"/>
      <c r="I39" s="2"/>
    </row>
    <row r="40" ht="46.8" spans="1:11">
      <c r="A40" s="123" t="s">
        <v>94</v>
      </c>
      <c r="B40" s="80" t="s">
        <v>95</v>
      </c>
      <c r="C40" s="80" t="s">
        <v>96</v>
      </c>
      <c r="D40" s="80" t="s">
        <v>68</v>
      </c>
      <c r="E40" s="80" t="s">
        <v>96</v>
      </c>
      <c r="F40" s="80" t="s">
        <v>97</v>
      </c>
      <c r="G40" s="80" t="s">
        <v>96</v>
      </c>
      <c r="H40" s="80" t="s">
        <v>98</v>
      </c>
      <c r="I40" s="69"/>
      <c r="J40" s="69"/>
      <c r="K40" s="69"/>
    </row>
    <row r="41" ht="12.75" customHeight="1" spans="1:11">
      <c r="A41" s="137" t="s">
        <v>14</v>
      </c>
      <c r="B41" s="66" t="s">
        <v>99</v>
      </c>
      <c r="C41" s="98">
        <v>0.2</v>
      </c>
      <c r="D41" s="130">
        <f>'Parâmetros (40h)'!$C$16*C41</f>
        <v>1104.38151416667</v>
      </c>
      <c r="E41" s="98">
        <f t="shared" ref="E41:E42" si="6">C41</f>
        <v>0.2</v>
      </c>
      <c r="F41" s="88">
        <f>'Parâmetros (40h)'!$D$16*E41</f>
        <v>0</v>
      </c>
      <c r="G41" s="98">
        <f t="shared" ref="G41:G42" si="7">E41</f>
        <v>0.2</v>
      </c>
      <c r="H41" s="88">
        <f>'Parâmetros (40h)'!$E$16*G41</f>
        <v>0</v>
      </c>
      <c r="I41" s="69"/>
      <c r="J41" s="104"/>
      <c r="K41" s="104"/>
    </row>
    <row r="42" ht="12.75" customHeight="1" spans="1:11">
      <c r="A42" s="137" t="s">
        <v>17</v>
      </c>
      <c r="B42" s="66" t="s">
        <v>100</v>
      </c>
      <c r="C42" s="98">
        <v>0.025</v>
      </c>
      <c r="D42" s="130">
        <f>'Parâmetros (40h)'!$C$16*C42</f>
        <v>138.047689270833</v>
      </c>
      <c r="E42" s="98">
        <f t="shared" si="6"/>
        <v>0.025</v>
      </c>
      <c r="F42" s="88">
        <f>'Parâmetros (40h)'!$D$16*E42</f>
        <v>0</v>
      </c>
      <c r="G42" s="98">
        <f t="shared" si="7"/>
        <v>0.025</v>
      </c>
      <c r="H42" s="88">
        <f>'Parâmetros (40h)'!$E$16*G42</f>
        <v>0</v>
      </c>
      <c r="I42" s="71"/>
      <c r="J42" s="104"/>
      <c r="K42" s="69"/>
    </row>
    <row r="43" ht="12.75" customHeight="1" spans="1:8">
      <c r="A43" s="137" t="s">
        <v>20</v>
      </c>
      <c r="B43" s="66" t="s">
        <v>101</v>
      </c>
      <c r="C43" s="99">
        <v>0.03</v>
      </c>
      <c r="D43" s="130">
        <f>'Parâmetros (40h)'!$C$16*C43</f>
        <v>165.657227125</v>
      </c>
      <c r="E43" s="99">
        <v>0.03</v>
      </c>
      <c r="F43" s="88">
        <f>'Parâmetros (40h)'!$D$16*E43</f>
        <v>0</v>
      </c>
      <c r="G43" s="99">
        <v>0.02</v>
      </c>
      <c r="H43" s="88">
        <f>'Parâmetros (40h)'!$E$16*G43</f>
        <v>0</v>
      </c>
    </row>
    <row r="44" ht="12.75" customHeight="1" spans="1:8">
      <c r="A44" s="137" t="s">
        <v>25</v>
      </c>
      <c r="B44" s="66" t="s">
        <v>102</v>
      </c>
      <c r="C44" s="98">
        <v>0.015</v>
      </c>
      <c r="D44" s="130">
        <f>'Parâmetros (40h)'!$C$16*C44</f>
        <v>82.8286135625</v>
      </c>
      <c r="E44" s="98">
        <f t="shared" ref="E44:E48" si="8">C44</f>
        <v>0.015</v>
      </c>
      <c r="F44" s="88">
        <f>'Parâmetros (40h)'!$D$16*E44</f>
        <v>0</v>
      </c>
      <c r="G44" s="98">
        <f t="shared" ref="G44:G48" si="9">E44</f>
        <v>0.015</v>
      </c>
      <c r="H44" s="88">
        <f>'Parâmetros (40h)'!$E$16*G44</f>
        <v>0</v>
      </c>
    </row>
    <row r="45" ht="12.75" customHeight="1" spans="1:8">
      <c r="A45" s="137" t="s">
        <v>75</v>
      </c>
      <c r="B45" s="66" t="s">
        <v>103</v>
      </c>
      <c r="C45" s="98">
        <v>0.01</v>
      </c>
      <c r="D45" s="130">
        <f>'Parâmetros (40h)'!$C$16*C45</f>
        <v>55.2190757083333</v>
      </c>
      <c r="E45" s="98">
        <f t="shared" si="8"/>
        <v>0.01</v>
      </c>
      <c r="F45" s="88">
        <f>'Parâmetros (40h)'!$D$16*E45</f>
        <v>0</v>
      </c>
      <c r="G45" s="98">
        <f t="shared" si="9"/>
        <v>0.01</v>
      </c>
      <c r="H45" s="88">
        <f>'Parâmetros (40h)'!$E$16*G45</f>
        <v>0</v>
      </c>
    </row>
    <row r="46" ht="12.75" customHeight="1" spans="1:8">
      <c r="A46" s="137" t="s">
        <v>77</v>
      </c>
      <c r="B46" s="66" t="s">
        <v>104</v>
      </c>
      <c r="C46" s="98">
        <v>0.006</v>
      </c>
      <c r="D46" s="130">
        <f>'Parâmetros (40h)'!$C$16*C46</f>
        <v>33.131445425</v>
      </c>
      <c r="E46" s="98">
        <f t="shared" si="8"/>
        <v>0.006</v>
      </c>
      <c r="F46" s="88">
        <f>'Parâmetros (40h)'!$D$16*E46</f>
        <v>0</v>
      </c>
      <c r="G46" s="98">
        <f t="shared" si="9"/>
        <v>0.006</v>
      </c>
      <c r="H46" s="88">
        <f>'Parâmetros (40h)'!$E$16*G46</f>
        <v>0</v>
      </c>
    </row>
    <row r="47" ht="12.75" customHeight="1" spans="1:8">
      <c r="A47" s="137" t="s">
        <v>105</v>
      </c>
      <c r="B47" s="66" t="s">
        <v>106</v>
      </c>
      <c r="C47" s="98">
        <v>0.002</v>
      </c>
      <c r="D47" s="130">
        <f>'Parâmetros (40h)'!$C$16*C47</f>
        <v>11.0438151416667</v>
      </c>
      <c r="E47" s="98">
        <f t="shared" si="8"/>
        <v>0.002</v>
      </c>
      <c r="F47" s="88">
        <f>'Parâmetros (40h)'!$D$16*E47</f>
        <v>0</v>
      </c>
      <c r="G47" s="98">
        <f t="shared" si="9"/>
        <v>0.002</v>
      </c>
      <c r="H47" s="88">
        <f>'Parâmetros (40h)'!$E$16*G47</f>
        <v>0</v>
      </c>
    </row>
    <row r="48" ht="12.75" customHeight="1" spans="1:8">
      <c r="A48" s="137" t="s">
        <v>107</v>
      </c>
      <c r="B48" s="66" t="s">
        <v>108</v>
      </c>
      <c r="C48" s="98">
        <v>0.08</v>
      </c>
      <c r="D48" s="130">
        <f>'Parâmetros (40h)'!$C$16*C48</f>
        <v>441.752605666667</v>
      </c>
      <c r="E48" s="98">
        <f t="shared" si="8"/>
        <v>0.08</v>
      </c>
      <c r="F48" s="88">
        <f>'Parâmetros (40h)'!$D$16*E48</f>
        <v>0</v>
      </c>
      <c r="G48" s="98">
        <f t="shared" si="9"/>
        <v>0.08</v>
      </c>
      <c r="H48" s="88">
        <f>'Parâmetros (40h)'!$E$16*G48</f>
        <v>0</v>
      </c>
    </row>
    <row r="49" ht="12.75" customHeight="1" spans="1:8">
      <c r="A49" s="91"/>
      <c r="B49" s="85" t="s">
        <v>109</v>
      </c>
      <c r="C49" s="101">
        <f t="shared" ref="C49:H49" si="10">SUM(C41:C48)</f>
        <v>0.368</v>
      </c>
      <c r="D49" s="150">
        <f t="shared" si="10"/>
        <v>2032.06198606667</v>
      </c>
      <c r="E49" s="101">
        <f t="shared" si="10"/>
        <v>0.368</v>
      </c>
      <c r="F49" s="93">
        <f t="shared" si="10"/>
        <v>0</v>
      </c>
      <c r="G49" s="101">
        <f t="shared" si="10"/>
        <v>0.358</v>
      </c>
      <c r="H49" s="93">
        <f t="shared" si="10"/>
        <v>0</v>
      </c>
    </row>
    <row r="50" ht="12.75" customHeight="1" spans="1:1">
      <c r="A50" s="71" t="s">
        <v>110</v>
      </c>
    </row>
    <row r="51" ht="24.75" customHeight="1" spans="1:9">
      <c r="A51" s="71" t="s">
        <v>111</v>
      </c>
      <c r="I51" s="71"/>
    </row>
    <row r="52" ht="12.75" customHeight="1" spans="1:1">
      <c r="A52" s="71" t="s">
        <v>112</v>
      </c>
    </row>
    <row r="53" ht="14.25" customHeight="1" spans="1:26">
      <c r="A53" s="152" t="s">
        <v>113</v>
      </c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3.5" customHeight="1" spans="1:7">
      <c r="A54" s="96"/>
      <c r="B54" s="96"/>
      <c r="C54" s="96"/>
      <c r="D54" s="96"/>
      <c r="E54" s="96"/>
      <c r="F54" s="96"/>
      <c r="G54" s="96"/>
    </row>
    <row r="55" ht="12.75" customHeight="1" spans="1:9">
      <c r="A55" s="78" t="s">
        <v>114</v>
      </c>
      <c r="B55" s="2"/>
      <c r="C55" s="2"/>
      <c r="D55" s="2"/>
      <c r="E55" s="2"/>
      <c r="F55" s="2"/>
      <c r="G55" s="2"/>
      <c r="H55" s="2"/>
      <c r="I55" s="2"/>
    </row>
    <row r="56" ht="12.75" customHeight="1" spans="1:11">
      <c r="A56" s="123" t="s">
        <v>115</v>
      </c>
      <c r="B56" s="95" t="s">
        <v>116</v>
      </c>
      <c r="C56" s="17"/>
      <c r="D56" s="80" t="s">
        <v>68</v>
      </c>
      <c r="E56" s="80" t="s">
        <v>69</v>
      </c>
      <c r="F56" s="80" t="s">
        <v>70</v>
      </c>
      <c r="I56" s="69"/>
      <c r="J56" s="69"/>
      <c r="K56" s="69"/>
    </row>
    <row r="57" ht="12.75" customHeight="1" spans="1:11">
      <c r="A57" s="66" t="s">
        <v>14</v>
      </c>
      <c r="B57" s="102" t="s">
        <v>117</v>
      </c>
      <c r="C57" s="17"/>
      <c r="D57" s="130">
        <f>IF(('Parâmetros (40h)'!C19*'Parâmetros (40h)'!C20*'Parâmetros (40h)'!C18)-('AEE (40h)'!D18*'Parâmetros (40h)'!C21)&gt;=0,('Parâmetros (40h)'!C19*'Parâmetros (40h)'!C20*'Parâmetros (40h)'!C18)-('AEE (40h)'!D18*'Parâmetros (40h)'!C21),0)</f>
        <v>0</v>
      </c>
      <c r="E57" s="88">
        <f>IF(('Parâmetros (40h)'!D19*'Parâmetros (40h)'!D20*'Parâmetros (40h)'!D18)-('AEE (40h)'!E18*'Parâmetros (40h)'!D21)&gt;=0,('Parâmetros (40h)'!D19*'Parâmetros (40h)'!D20*'Parâmetros (40h)'!D18)-('AEE (40h)'!E18*'Parâmetros (40h)'!D21),0)*0</f>
        <v>0</v>
      </c>
      <c r="F57" s="88">
        <f>IF(('Parâmetros (40h)'!E19*'Parâmetros (40h)'!E20*'Parâmetros (40h)'!E18)-('AEE (40h)'!F18*'Parâmetros (40h)'!E21)&gt;=0,('Parâmetros (40h)'!E19*'Parâmetros (40h)'!E20*'Parâmetros (40h)'!E18)-('AEE (40h)'!F18*'Parâmetros (40h)'!E21),0)*0</f>
        <v>0</v>
      </c>
      <c r="I57" s="69"/>
      <c r="J57" s="107"/>
      <c r="K57" s="108"/>
    </row>
    <row r="58" ht="12.75" customHeight="1" spans="1:11">
      <c r="A58" s="66" t="s">
        <v>17</v>
      </c>
      <c r="B58" s="102" t="s">
        <v>118</v>
      </c>
      <c r="C58" s="17"/>
      <c r="D58" s="130">
        <v>1175</v>
      </c>
      <c r="E58" s="88">
        <f t="shared" ref="E58:F58" si="11">E24*15%</f>
        <v>0</v>
      </c>
      <c r="F58" s="88">
        <f t="shared" si="11"/>
        <v>0</v>
      </c>
      <c r="I58" s="69"/>
      <c r="J58" s="107"/>
      <c r="K58" s="108"/>
    </row>
    <row r="59" ht="12.75" customHeight="1" spans="1:11">
      <c r="A59" s="66" t="s">
        <v>20</v>
      </c>
      <c r="B59" s="102" t="s">
        <v>119</v>
      </c>
      <c r="C59" s="17"/>
      <c r="D59" s="130">
        <v>49.7</v>
      </c>
      <c r="E59" s="88">
        <f>0/12/'Resumo da Contratação'!$D$17</f>
        <v>0</v>
      </c>
      <c r="F59" s="88">
        <f>0/12/'Resumo da Contratação'!$D$17</f>
        <v>0</v>
      </c>
      <c r="I59" s="69"/>
      <c r="J59" s="109"/>
      <c r="K59" s="109"/>
    </row>
    <row r="60" ht="12.75" customHeight="1" spans="1:11">
      <c r="A60" s="66" t="s">
        <v>25</v>
      </c>
      <c r="B60" s="102" t="s">
        <v>120</v>
      </c>
      <c r="C60" s="17"/>
      <c r="D60" s="149">
        <v>31.02</v>
      </c>
      <c r="E60" s="88">
        <f>0/12/'Resumo da Contratação'!$D$17</f>
        <v>0</v>
      </c>
      <c r="F60" s="88">
        <f>0/12/'Resumo da Contratação'!$D$17</f>
        <v>0</v>
      </c>
      <c r="I60" s="69"/>
      <c r="J60" s="110"/>
      <c r="K60" s="110"/>
    </row>
    <row r="61" ht="12.75" customHeight="1" spans="1:11">
      <c r="A61" s="66" t="s">
        <v>75</v>
      </c>
      <c r="B61" s="102" t="s">
        <v>121</v>
      </c>
      <c r="C61" s="17"/>
      <c r="D61" s="130">
        <v>211.45</v>
      </c>
      <c r="E61" s="88">
        <f>'Parâmetros (40h)'!D41*6/12*201*0</f>
        <v>0</v>
      </c>
      <c r="F61" s="88">
        <f>'Parâmetros (40h)'!E41*6/12*201*0</f>
        <v>0</v>
      </c>
      <c r="I61" s="69"/>
      <c r="J61" s="107"/>
      <c r="K61" s="108"/>
    </row>
    <row r="62" ht="12.75" customHeight="1" spans="1:11">
      <c r="A62" s="66" t="s">
        <v>77</v>
      </c>
      <c r="B62" s="102" t="s">
        <v>122</v>
      </c>
      <c r="C62" s="17"/>
      <c r="D62" s="149">
        <v>38.23</v>
      </c>
      <c r="E62" s="88">
        <f t="shared" ref="E62:F62" si="12">0</f>
        <v>0</v>
      </c>
      <c r="F62" s="88">
        <f t="shared" si="12"/>
        <v>0</v>
      </c>
      <c r="I62" s="69"/>
      <c r="J62" s="111"/>
      <c r="K62" s="111"/>
    </row>
    <row r="63" ht="12.75" customHeight="1" spans="1:6">
      <c r="A63" s="91"/>
      <c r="B63" s="92" t="s">
        <v>79</v>
      </c>
      <c r="C63" s="17"/>
      <c r="D63" s="150">
        <f t="shared" ref="D63:F63" si="13">SUM(D57:D62)</f>
        <v>1505.4</v>
      </c>
      <c r="E63" s="93">
        <f t="shared" si="13"/>
        <v>0</v>
      </c>
      <c r="F63" s="93">
        <f t="shared" si="13"/>
        <v>0</v>
      </c>
    </row>
    <row r="64" ht="13.2" spans="1:9">
      <c r="A64" s="71" t="s">
        <v>123</v>
      </c>
      <c r="G64" s="71"/>
      <c r="H64" s="71"/>
      <c r="I64" s="71"/>
    </row>
    <row r="65" ht="13.2" spans="1:9">
      <c r="A65" s="71" t="s">
        <v>124</v>
      </c>
      <c r="G65" s="71"/>
      <c r="H65" s="71"/>
      <c r="I65" s="71"/>
    </row>
    <row r="66" ht="13.2" spans="1:9">
      <c r="A66" s="71" t="s">
        <v>125</v>
      </c>
      <c r="G66" s="71"/>
      <c r="H66" s="71"/>
      <c r="I66" s="71"/>
    </row>
    <row r="67" ht="12.75" customHeight="1" spans="1:9">
      <c r="A67" s="112" t="s">
        <v>126</v>
      </c>
      <c r="G67" s="70"/>
      <c r="H67" s="70"/>
      <c r="I67" s="70"/>
    </row>
    <row r="68" ht="12.75" customHeight="1" spans="1:1">
      <c r="A68" s="70" t="s">
        <v>127</v>
      </c>
    </row>
    <row r="69" ht="14.25" customHeight="1" spans="1:1">
      <c r="A69" s="70"/>
    </row>
    <row r="70" ht="12.75" customHeight="1" spans="1:9">
      <c r="A70" s="78" t="s">
        <v>128</v>
      </c>
      <c r="B70" s="2"/>
      <c r="C70" s="2"/>
      <c r="D70" s="2"/>
      <c r="E70" s="2"/>
      <c r="F70" s="2"/>
      <c r="G70" s="2"/>
      <c r="H70" s="2"/>
      <c r="I70" s="2"/>
    </row>
    <row r="71" ht="30" customHeight="1" spans="1:6">
      <c r="A71" s="123">
        <v>2</v>
      </c>
      <c r="B71" s="22" t="s">
        <v>129</v>
      </c>
      <c r="C71" s="17"/>
      <c r="D71" s="87" t="s">
        <v>86</v>
      </c>
      <c r="E71" s="87" t="s">
        <v>69</v>
      </c>
      <c r="F71" s="87" t="s">
        <v>70</v>
      </c>
    </row>
    <row r="72" ht="27" customHeight="1" spans="1:6">
      <c r="A72" s="66" t="s">
        <v>84</v>
      </c>
      <c r="B72" s="67" t="s">
        <v>85</v>
      </c>
      <c r="C72" s="17"/>
      <c r="D72" s="130">
        <f t="shared" ref="D72:F72" si="14">D33</f>
        <v>991.111615277778</v>
      </c>
      <c r="E72" s="130">
        <f t="shared" si="14"/>
        <v>0</v>
      </c>
      <c r="F72" s="130">
        <f t="shared" si="14"/>
        <v>0</v>
      </c>
    </row>
    <row r="73" ht="12.75" customHeight="1" spans="1:6">
      <c r="A73" s="66" t="s">
        <v>94</v>
      </c>
      <c r="B73" s="66" t="s">
        <v>130</v>
      </c>
      <c r="C73" s="66"/>
      <c r="D73" s="130">
        <f>D49</f>
        <v>2032.06198606667</v>
      </c>
      <c r="E73" s="130">
        <f>F49</f>
        <v>0</v>
      </c>
      <c r="F73" s="130">
        <f>H49</f>
        <v>0</v>
      </c>
    </row>
    <row r="74" ht="12.75" customHeight="1" spans="1:6">
      <c r="A74" s="66" t="s">
        <v>115</v>
      </c>
      <c r="B74" s="102" t="s">
        <v>116</v>
      </c>
      <c r="C74" s="17"/>
      <c r="D74" s="130">
        <f t="shared" ref="D74:F74" si="15">D63</f>
        <v>1505.4</v>
      </c>
      <c r="E74" s="130">
        <f t="shared" si="15"/>
        <v>0</v>
      </c>
      <c r="F74" s="130">
        <f t="shared" si="15"/>
        <v>0</v>
      </c>
    </row>
    <row r="75" ht="12.75" customHeight="1" spans="1:6">
      <c r="A75" s="91"/>
      <c r="B75" s="92" t="s">
        <v>131</v>
      </c>
      <c r="C75" s="17"/>
      <c r="D75" s="93">
        <f t="shared" ref="D75:F75" si="16">SUM(D72:D74)</f>
        <v>4528.57360134444</v>
      </c>
      <c r="E75" s="93">
        <f t="shared" si="16"/>
        <v>0</v>
      </c>
      <c r="F75" s="93">
        <f t="shared" si="16"/>
        <v>0</v>
      </c>
    </row>
    <row r="76" ht="12.75" customHeight="1" spans="1:1">
      <c r="A76" s="70" t="s">
        <v>132</v>
      </c>
    </row>
    <row r="77" ht="12.75" customHeight="1" spans="1:4">
      <c r="A77" s="70"/>
      <c r="B77" s="70"/>
      <c r="C77" s="70"/>
      <c r="D77" s="70"/>
    </row>
    <row r="78" ht="15.75" customHeight="1" spans="1:9">
      <c r="A78" s="113" t="s">
        <v>133</v>
      </c>
      <c r="B78" s="2"/>
      <c r="C78" s="2"/>
      <c r="D78" s="2"/>
      <c r="E78" s="2"/>
      <c r="F78" s="2"/>
      <c r="G78" s="2"/>
      <c r="H78" s="2"/>
      <c r="I78" s="2"/>
    </row>
    <row r="79" ht="15.75" customHeight="1" spans="1:11">
      <c r="A79" s="113" t="str">
        <f>"Estimativa de 'Turnover Rate' de "&amp;TEXT('Parâmetros (40h)'!C25,"0,00%")&amp;", sendo DSJC = "&amp;TEXT('Parâmetros (40h)'!C26,"0,00%")&amp;"; DCJC = "&amp;TEXT('Parâmetros (40h)'!C27,"0,00%")&amp;" (PM = "&amp;'Parâmetros (40h)'!C28&amp;" meses); DOM = "&amp;TEXT('Parâmetros (40h)'!C29,"0,00%")&amp;" (PM = "&amp;'Parâmetros (40h)'!C30&amp;" meses)"</f>
        <v>Estimativa de 'Turnover Rate' de 5,00%, sendo DSJC = 98,50%; DCJC = 1,00% (PM = 9 meses); DOM = 0,50% (PM = 3 meses)</v>
      </c>
      <c r="B79" s="2"/>
      <c r="C79" s="2"/>
      <c r="D79" s="2"/>
      <c r="E79" s="2"/>
      <c r="F79" s="2"/>
      <c r="G79" s="2"/>
      <c r="H79" s="2"/>
      <c r="I79" s="2"/>
      <c r="J79" s="69"/>
      <c r="K79" s="69"/>
    </row>
    <row r="80" ht="12.75" customHeight="1" spans="1:11">
      <c r="A80" s="123">
        <v>3</v>
      </c>
      <c r="B80" s="95" t="s">
        <v>134</v>
      </c>
      <c r="C80" s="17"/>
      <c r="D80" s="87" t="s">
        <v>68</v>
      </c>
      <c r="E80" s="87" t="s">
        <v>69</v>
      </c>
      <c r="F80" s="87" t="s">
        <v>70</v>
      </c>
      <c r="I80" s="69"/>
      <c r="J80" s="121"/>
      <c r="K80" s="121"/>
    </row>
    <row r="81" ht="12.75" customHeight="1" spans="1:11">
      <c r="A81" s="66" t="s">
        <v>14</v>
      </c>
      <c r="B81" s="67" t="s">
        <v>135</v>
      </c>
      <c r="C81" s="17"/>
      <c r="D81" s="155">
        <f>(('Parâmetros (40h)'!C31)*('Parâmetros (40h)'!C25*'Parâmetros (40h)'!C26)+(D24/30*3)*1*(1-'Parâmetros (40h)'!C25))/12</f>
        <v>74.5304135741088</v>
      </c>
      <c r="E81" s="14">
        <f>(('Parâmetros (40h)'!D31)*('Parâmetros (40h)'!D25*'Parâmetros (40h)'!D26)+(E24/30*3)*1*(1-'Parâmetros (40h)'!D25))/12</f>
        <v>0</v>
      </c>
      <c r="F81" s="14">
        <f>(('Parâmetros (40h)'!E31)*('Parâmetros (40h)'!E25*'Parâmetros (40h)'!E26)+(F24/30*3)*1*(1-'Parâmetros (40h)'!E25))/12</f>
        <v>0</v>
      </c>
      <c r="I81" s="121"/>
      <c r="J81" s="103"/>
      <c r="K81" s="103"/>
    </row>
    <row r="82" ht="12.75" customHeight="1" spans="1:11">
      <c r="A82" s="66" t="s">
        <v>17</v>
      </c>
      <c r="B82" s="67" t="s">
        <v>136</v>
      </c>
      <c r="C82" s="17"/>
      <c r="D82" s="155">
        <f>('Parâmetros (40h)'!C32*('Parâmetros (40h)'!C25*'Parâmetros (40h)'!C26)+(D24/30*3)*1*(1-'Parâmetros (40h)'!C25))/12*C48</f>
        <v>5.77648166858611</v>
      </c>
      <c r="E82" s="14">
        <f>('Parâmetros (40h)'!D32*('Parâmetros (40h)'!D25*'Parâmetros (40h)'!D26)+(E24/30*3)*1*(1-'Parâmetros (40h)'!D25))/12*E48</f>
        <v>0</v>
      </c>
      <c r="F82" s="14">
        <f>('Parâmetros (40h)'!E32*('Parâmetros (40h)'!E25*'Parâmetros (40h)'!E26)+(F24/30*3)*1*(1-'Parâmetros (40h)'!E25))/12*G48</f>
        <v>0</v>
      </c>
      <c r="I82" s="69"/>
      <c r="J82" s="103"/>
      <c r="K82" s="103"/>
    </row>
    <row r="83" ht="27.75" customHeight="1" spans="1:9">
      <c r="A83" s="66" t="s">
        <v>20</v>
      </c>
      <c r="B83" s="67" t="s">
        <v>137</v>
      </c>
      <c r="C83" s="17"/>
      <c r="D83" s="155">
        <f t="shared" ref="D83:F83" si="17">D82*40%</f>
        <v>2.31059266743444</v>
      </c>
      <c r="E83" s="14">
        <f t="shared" si="17"/>
        <v>0</v>
      </c>
      <c r="F83" s="14">
        <f t="shared" si="17"/>
        <v>0</v>
      </c>
      <c r="I83" s="69"/>
    </row>
    <row r="84" ht="12.75" customHeight="1" spans="1:11">
      <c r="A84" s="66" t="s">
        <v>25</v>
      </c>
      <c r="B84" s="67" t="s">
        <v>138</v>
      </c>
      <c r="C84" s="17"/>
      <c r="D84" s="155">
        <f>(((('Parâmetros (40h)'!C33)/30)*7)/12)*100%</f>
        <v>100.680717083333</v>
      </c>
      <c r="E84" s="14">
        <f>(((('Parâmetros (40h)'!D33)/30)*7)/12)*100%</f>
        <v>0</v>
      </c>
      <c r="F84" s="14">
        <f>(((('Parâmetros (40h)'!E33)/30)*7)/12)*100%</f>
        <v>0</v>
      </c>
      <c r="I84" s="69"/>
      <c r="J84" s="103"/>
      <c r="K84" s="103"/>
    </row>
    <row r="85" ht="27.75" customHeight="1" spans="1:9">
      <c r="A85" s="66" t="s">
        <v>75</v>
      </c>
      <c r="B85" s="67" t="s">
        <v>139</v>
      </c>
      <c r="C85" s="17"/>
      <c r="D85" s="155">
        <f>(((('Parâmetros (40h)'!C34)/30)*7)/12)*100%*C49</f>
        <v>36.4729074422222</v>
      </c>
      <c r="E85" s="14">
        <f>(((('Parâmetros (40h)'!D34)/30)*7)/12)*100%*E49</f>
        <v>0</v>
      </c>
      <c r="F85" s="14">
        <f>(((('Parâmetros (40h)'!E34)/30)*7)/12)*100%*G49</f>
        <v>0</v>
      </c>
      <c r="I85" s="69"/>
    </row>
    <row r="86" ht="27.75" customHeight="1" spans="1:11">
      <c r="A86" s="66" t="s">
        <v>77</v>
      </c>
      <c r="B86" s="67" t="s">
        <v>140</v>
      </c>
      <c r="C86" s="17"/>
      <c r="D86" s="155">
        <f>((('Parâmetros (40h)'!C32)+((((('Parâmetros (40h)'!C34)/30)*7)/12)*100%)+(((365.25/12)*('Parâmetros (40h)'!C32))/12*'Parâmetros (40h)'!C41))*C48)*40%</f>
        <v>210.066482772602</v>
      </c>
      <c r="E86" s="14">
        <f>((('Parâmetros (40h)'!D32)+((((('Parâmetros (40h)'!D34)/30)*7)/12)*100%)+(((365.25/12)*('Parâmetros (40h)'!D32))/12*'Parâmetros (40h)'!D41))*E48)*40%</f>
        <v>0</v>
      </c>
      <c r="F86" s="14">
        <f>((('Parâmetros (40h)'!E32)+((((('Parâmetros (40h)'!E34)/30)*7)/12)*100%)+(((365.25/12)*('Parâmetros (40h)'!E32))/12*'Parâmetros (40h)'!E41))*G48)*40%</f>
        <v>0</v>
      </c>
      <c r="I86" s="69"/>
      <c r="J86" s="104"/>
      <c r="K86" s="104"/>
    </row>
    <row r="87" ht="27" customHeight="1" spans="1:11">
      <c r="A87" s="66" t="s">
        <v>105</v>
      </c>
      <c r="B87" s="67" t="s">
        <v>141</v>
      </c>
      <c r="C87" s="17"/>
      <c r="D87" s="156">
        <f>((D33*'Parâmetros (40h)'!C25*'Parâmetros (40h)'!C27)+((D33*'Parâmetros (40h)'!C25*'Parâmetros (40h)'!C27)*C49)+(((D33*'Parâmetros (40h)'!C25*'Parâmetros (40h)'!C27)*C48)*40%)*'Parâmetros (40h)'!C28/12+(D86*'Parâmetros (40h)'!C25*'Parâmetros (40h)'!C29*'Parâmetros (40h)'!C30/12))*-1</f>
        <v>-0.702942839406621</v>
      </c>
      <c r="E87" s="114">
        <f>((E33*'Parâmetros (40h)'!D25*'Parâmetros (40h)'!D27)+((E33*'Parâmetros (40h)'!D25*'Parâmetros (40h)'!D27)*E49)+(((E33*'Parâmetros (40h)'!D25*'Parâmetros (40h)'!D27)*E48)*40%)*'Parâmetros (40h)'!D28/12+(E86*'Parâmetros (40h)'!D25*'Parâmetros (40h)'!D29*'Parâmetros (40h)'!D30/12))*-1</f>
        <v>0</v>
      </c>
      <c r="F87" s="114">
        <f>((F33*'Parâmetros (40h)'!E25*'Parâmetros (40h)'!E27)+((F33*'Parâmetros (40h)'!E25*'Parâmetros (40h)'!E27)*G49)+(((F33*'Parâmetros (40h)'!E25*'Parâmetros (40h)'!E27)*G48)*40%)*'Parâmetros (40h)'!E28/12+(F86*'Parâmetros (40h)'!E25*'Parâmetros (40h)'!E29*'Parâmetros (40h)'!E30/12))*-1</f>
        <v>0</v>
      </c>
      <c r="I87" s="69"/>
      <c r="J87" s="104"/>
      <c r="K87" s="104"/>
    </row>
    <row r="88" ht="12.75" customHeight="1" spans="1:11">
      <c r="A88" s="91"/>
      <c r="B88" s="92" t="s">
        <v>79</v>
      </c>
      <c r="C88" s="17"/>
      <c r="D88" s="157">
        <f t="shared" ref="D88:F88" si="18">SUM(D81:D87)</f>
        <v>429.13465236888</v>
      </c>
      <c r="E88" s="115">
        <f t="shared" si="18"/>
        <v>0</v>
      </c>
      <c r="F88" s="115">
        <f t="shared" si="18"/>
        <v>0</v>
      </c>
      <c r="I88" s="69"/>
      <c r="J88" s="104"/>
      <c r="K88" s="104"/>
    </row>
    <row r="89" ht="15.75" customHeight="1" spans="1:11">
      <c r="A89" s="70" t="s">
        <v>142</v>
      </c>
      <c r="J89" s="104"/>
      <c r="K89" s="104"/>
    </row>
    <row r="90" ht="13.5" customHeight="1" spans="1:10">
      <c r="A90" s="116"/>
      <c r="B90" s="116"/>
      <c r="C90" s="116"/>
      <c r="D90" s="116"/>
      <c r="I90" s="69"/>
      <c r="J90" s="104"/>
    </row>
    <row r="91" ht="12.75" customHeight="1" spans="1:10">
      <c r="A91" s="78" t="s">
        <v>143</v>
      </c>
      <c r="B91" s="2"/>
      <c r="C91" s="2"/>
      <c r="D91" s="2"/>
      <c r="E91" s="2"/>
      <c r="F91" s="2"/>
      <c r="G91" s="2"/>
      <c r="H91" s="2"/>
      <c r="I91" s="2"/>
      <c r="J91" s="104"/>
    </row>
    <row r="92" ht="13.2" spans="1:9">
      <c r="A92" s="117" t="s">
        <v>144</v>
      </c>
      <c r="H92" s="117"/>
      <c r="I92" s="117"/>
    </row>
    <row r="93" ht="13.5" customHeight="1" spans="1:10">
      <c r="A93" s="116"/>
      <c r="B93" s="116"/>
      <c r="C93" s="116"/>
      <c r="D93" s="116"/>
      <c r="I93" s="69"/>
      <c r="J93" s="104"/>
    </row>
    <row r="94" ht="12.75" customHeight="1" spans="1:9">
      <c r="A94" s="78" t="s">
        <v>145</v>
      </c>
      <c r="B94" s="2"/>
      <c r="C94" s="2"/>
      <c r="D94" s="2"/>
      <c r="E94" s="2"/>
      <c r="F94" s="2"/>
      <c r="G94" s="2"/>
      <c r="H94" s="2"/>
      <c r="I94" s="2"/>
    </row>
    <row r="95" ht="12.75" customHeight="1" spans="1:6">
      <c r="A95" s="123" t="s">
        <v>146</v>
      </c>
      <c r="B95" s="22" t="s">
        <v>147</v>
      </c>
      <c r="C95" s="17"/>
      <c r="D95" s="118" t="s">
        <v>68</v>
      </c>
      <c r="E95" s="87" t="s">
        <v>69</v>
      </c>
      <c r="F95" s="87" t="s">
        <v>70</v>
      </c>
    </row>
    <row r="96" ht="12.75" customHeight="1" spans="1:11">
      <c r="A96" s="66" t="s">
        <v>14</v>
      </c>
      <c r="B96" s="67" t="s">
        <v>148</v>
      </c>
      <c r="C96" s="17"/>
      <c r="D96" s="158">
        <f t="shared" ref="D96:E96" si="19">0</f>
        <v>0</v>
      </c>
      <c r="E96" s="74">
        <f t="shared" si="19"/>
        <v>0</v>
      </c>
      <c r="F96" s="74">
        <f>'Parâmetros (40h)'!E13/12</f>
        <v>0</v>
      </c>
      <c r="I96" s="69"/>
      <c r="J96" s="104"/>
      <c r="K96" s="104"/>
    </row>
    <row r="97" ht="25.5" customHeight="1" spans="1:11">
      <c r="A97" s="66" t="s">
        <v>17</v>
      </c>
      <c r="B97" s="67" t="s">
        <v>149</v>
      </c>
      <c r="C97" s="17"/>
      <c r="D97" s="158">
        <f>(('Parâmetros (40h)'!C36/'Parâmetros (40h)'!C18)*'Parâmetros (40h)'!C38)/12</f>
        <v>263.007770560421</v>
      </c>
      <c r="E97" s="74">
        <f>((('Parâmetros (40h)'!D36/'Parâmetros (40h)'!D18)*'Parâmetros (40h)'!D38)/12)*0</f>
        <v>0</v>
      </c>
      <c r="F97" s="74">
        <f>((('Parâmetros (40h)'!E36/'Parâmetros (40h)'!E18)*'Parâmetros (40h)'!E38)/12)*0</f>
        <v>0</v>
      </c>
      <c r="I97" s="69"/>
      <c r="J97" s="104"/>
      <c r="K97" s="104"/>
    </row>
    <row r="98" ht="25.5" customHeight="1" spans="1:6">
      <c r="A98" s="66" t="s">
        <v>20</v>
      </c>
      <c r="B98" s="67" t="s">
        <v>150</v>
      </c>
      <c r="C98" s="17"/>
      <c r="D98" s="158">
        <f>(('Parâmetros (40h)'!C36/'Parâmetros (40h)'!C18)*'Parâmetros (40h)'!C39)/12</f>
        <v>14.0490277780649</v>
      </c>
      <c r="E98" s="74">
        <f>((('Parâmetros (40h)'!D36/'Parâmetros (40h)'!D18)*'Parâmetros (40h)'!D39)/12)*0</f>
        <v>0</v>
      </c>
      <c r="F98" s="74">
        <f>((('Parâmetros (40h)'!E36/'Parâmetros (40h)'!E18)*'Parâmetros (40h)'!E39)/12)*0</f>
        <v>0</v>
      </c>
    </row>
    <row r="99" ht="27" customHeight="1" spans="1:6">
      <c r="A99" s="66" t="s">
        <v>25</v>
      </c>
      <c r="B99" s="67" t="s">
        <v>151</v>
      </c>
      <c r="C99" s="17"/>
      <c r="D99" s="158">
        <f>(('Parâmetros (40h)'!C36/'Parâmetros (40h)'!C18)*'Parâmetros (40h)'!C40)/12</f>
        <v>20.7533665158383</v>
      </c>
      <c r="E99" s="74">
        <f>((('Parâmetros (40h)'!D36/'Parâmetros (40h)'!D18)*'Parâmetros (40h)'!D40)/12)*0</f>
        <v>0</v>
      </c>
      <c r="F99" s="74">
        <f>((('Parâmetros (40h)'!E36/'Parâmetros (40h)'!E18)*'Parâmetros (40h)'!E40)/12)*0</f>
        <v>0</v>
      </c>
    </row>
    <row r="100" ht="27" customHeight="1" spans="1:6">
      <c r="A100" s="66" t="s">
        <v>75</v>
      </c>
      <c r="B100" s="67" t="s">
        <v>152</v>
      </c>
      <c r="C100" s="17"/>
      <c r="D100" s="158">
        <f>(D32*((120/(365.25/12))/12)*'Parâmetros (40h)'!C41)+((D59+D60+D61)*((120/(365.25/12))/12)*'Parâmetros (40h)'!C41)+(('Parâmetros (40h)'!C37)*C49*((120/(365.25/12))/12)*'Parâmetros (40h)'!C41)</f>
        <v>10.6601321129321</v>
      </c>
      <c r="E100" s="74">
        <f>(E32*((120/(365.25/12))/12)*'Parâmetros (40h)'!D41)+((E59+E60+E61)*((120/(365.25/12))/12)*'Parâmetros (40h)'!D41)+(('Parâmetros (40h)'!D37)*E49*((120/(365.25/12))/12)*'Parâmetros (40h)'!D41)</f>
        <v>0</v>
      </c>
      <c r="F100" s="74">
        <f>(F32*((120/(365.25/12))/12)*'Parâmetros (40h)'!E41)+((F59+F60+F61)*((120/(365.25/12))/12)*'Parâmetros (40h)'!E41)+(('Parâmetros (40h)'!E37)*G49*((120/(365.25/12))/12)*'Parâmetros (40h)'!E41)</f>
        <v>0</v>
      </c>
    </row>
    <row r="101" ht="27" customHeight="1" spans="1:6">
      <c r="A101" s="66" t="s">
        <v>77</v>
      </c>
      <c r="B101" s="67" t="s">
        <v>153</v>
      </c>
      <c r="C101" s="17"/>
      <c r="D101" s="158">
        <f t="shared" ref="D101:F101" si="20">0</f>
        <v>0</v>
      </c>
      <c r="E101" s="74">
        <f t="shared" si="20"/>
        <v>0</v>
      </c>
      <c r="F101" s="74">
        <f t="shared" si="20"/>
        <v>0</v>
      </c>
    </row>
    <row r="102" ht="12.75" customHeight="1" spans="1:6">
      <c r="A102" s="91"/>
      <c r="B102" s="92" t="s">
        <v>79</v>
      </c>
      <c r="C102" s="17"/>
      <c r="D102" s="159">
        <f t="shared" ref="D102:F102" si="21">SUM(D96:D101)</f>
        <v>308.470296967256</v>
      </c>
      <c r="E102" s="119">
        <f t="shared" si="21"/>
        <v>0</v>
      </c>
      <c r="F102" s="119">
        <f t="shared" si="21"/>
        <v>0</v>
      </c>
    </row>
    <row r="103" ht="12.75" customHeight="1" spans="1:9">
      <c r="A103" s="70" t="s">
        <v>154</v>
      </c>
      <c r="B103" s="70"/>
      <c r="C103" s="70"/>
      <c r="D103" s="70"/>
      <c r="E103" s="70"/>
      <c r="F103" s="70"/>
      <c r="G103" s="70"/>
      <c r="H103" s="70"/>
      <c r="I103" s="70"/>
    </row>
    <row r="104" ht="12.75" customHeight="1" spans="1:1">
      <c r="A104" s="160"/>
    </row>
    <row r="105" ht="12.75" customHeight="1" spans="1:9">
      <c r="A105" s="78" t="s">
        <v>155</v>
      </c>
      <c r="B105" s="2"/>
      <c r="C105" s="2"/>
      <c r="D105" s="2"/>
      <c r="E105" s="2"/>
      <c r="F105" s="2"/>
      <c r="G105" s="2"/>
      <c r="H105" s="2"/>
      <c r="I105" s="2"/>
    </row>
    <row r="106" ht="12.75" customHeight="1" spans="1:6">
      <c r="A106" s="123" t="s">
        <v>156</v>
      </c>
      <c r="B106" s="21" t="s">
        <v>157</v>
      </c>
      <c r="C106" s="17"/>
      <c r="D106" s="87" t="s">
        <v>86</v>
      </c>
      <c r="E106" s="87" t="s">
        <v>69</v>
      </c>
      <c r="F106" s="87" t="s">
        <v>70</v>
      </c>
    </row>
    <row r="107" ht="27" customHeight="1" spans="1:6">
      <c r="A107" s="66" t="s">
        <v>14</v>
      </c>
      <c r="B107" s="67" t="s">
        <v>158</v>
      </c>
      <c r="C107" s="17"/>
      <c r="D107" s="88">
        <f t="shared" ref="D107:F107" si="22">0</f>
        <v>0</v>
      </c>
      <c r="E107" s="88">
        <f t="shared" si="22"/>
        <v>0</v>
      </c>
      <c r="F107" s="88">
        <f t="shared" si="22"/>
        <v>0</v>
      </c>
    </row>
    <row r="108" ht="12.75" customHeight="1" spans="1:6">
      <c r="A108" s="91"/>
      <c r="B108" s="92" t="s">
        <v>79</v>
      </c>
      <c r="C108" s="17"/>
      <c r="D108" s="93">
        <f t="shared" ref="D108:F108" si="23">D107</f>
        <v>0</v>
      </c>
      <c r="E108" s="93">
        <f t="shared" si="23"/>
        <v>0</v>
      </c>
      <c r="F108" s="93">
        <f t="shared" si="23"/>
        <v>0</v>
      </c>
    </row>
    <row r="109" ht="12.75" customHeight="1" spans="1:4">
      <c r="A109" s="161"/>
      <c r="B109" s="70"/>
      <c r="C109" s="162"/>
      <c r="D109" s="162"/>
    </row>
    <row r="110" ht="12.75" customHeight="1" spans="1:9">
      <c r="A110" s="78" t="s">
        <v>159</v>
      </c>
      <c r="B110" s="2"/>
      <c r="C110" s="2"/>
      <c r="D110" s="2"/>
      <c r="E110" s="2"/>
      <c r="F110" s="2"/>
      <c r="G110" s="2"/>
      <c r="H110" s="2"/>
      <c r="I110" s="2"/>
    </row>
    <row r="111" ht="30" customHeight="1" spans="1:6">
      <c r="A111" s="123">
        <v>4</v>
      </c>
      <c r="B111" s="95" t="s">
        <v>160</v>
      </c>
      <c r="C111" s="17"/>
      <c r="D111" s="87" t="s">
        <v>86</v>
      </c>
      <c r="E111" s="87" t="s">
        <v>69</v>
      </c>
      <c r="F111" s="87" t="s">
        <v>70</v>
      </c>
    </row>
    <row r="112" ht="12.75" customHeight="1" spans="1:6">
      <c r="A112" s="66" t="s">
        <v>146</v>
      </c>
      <c r="B112" s="102" t="s">
        <v>147</v>
      </c>
      <c r="C112" s="17"/>
      <c r="D112" s="130">
        <f t="shared" ref="D112:F112" si="24">D102</f>
        <v>308.470296967256</v>
      </c>
      <c r="E112" s="88">
        <f t="shared" si="24"/>
        <v>0</v>
      </c>
      <c r="F112" s="88">
        <f t="shared" si="24"/>
        <v>0</v>
      </c>
    </row>
    <row r="113" ht="12.75" customHeight="1" spans="1:6">
      <c r="A113" s="66" t="s">
        <v>156</v>
      </c>
      <c r="B113" s="102" t="s">
        <v>157</v>
      </c>
      <c r="C113" s="17"/>
      <c r="D113" s="130">
        <f t="shared" ref="D113:F113" si="25">D108</f>
        <v>0</v>
      </c>
      <c r="E113" s="88">
        <f t="shared" si="25"/>
        <v>0</v>
      </c>
      <c r="F113" s="88">
        <f t="shared" si="25"/>
        <v>0</v>
      </c>
    </row>
    <row r="114" ht="12.75" customHeight="1" spans="1:6">
      <c r="A114" s="91"/>
      <c r="B114" s="92" t="s">
        <v>131</v>
      </c>
      <c r="C114" s="17"/>
      <c r="D114" s="150">
        <f t="shared" ref="D114:F114" si="26">SUM(D112:D113)</f>
        <v>308.470296967256</v>
      </c>
      <c r="E114" s="93">
        <f t="shared" si="26"/>
        <v>0</v>
      </c>
      <c r="F114" s="93">
        <f t="shared" si="26"/>
        <v>0</v>
      </c>
    </row>
    <row r="115" ht="12.75" customHeight="1" spans="1:1">
      <c r="A115" s="70" t="s">
        <v>161</v>
      </c>
    </row>
    <row r="116" ht="12.75" customHeight="1" spans="1:4">
      <c r="A116" s="70"/>
      <c r="B116" s="70"/>
      <c r="C116" s="70"/>
      <c r="D116" s="70"/>
    </row>
    <row r="117" ht="12.75" customHeight="1" spans="1:9">
      <c r="A117" s="78" t="s">
        <v>162</v>
      </c>
      <c r="B117" s="2"/>
      <c r="C117" s="2"/>
      <c r="D117" s="2"/>
      <c r="E117" s="2"/>
      <c r="F117" s="2"/>
      <c r="G117" s="2"/>
      <c r="H117" s="2"/>
      <c r="I117" s="2"/>
    </row>
    <row r="118" ht="12.75" customHeight="1" spans="1:6">
      <c r="A118" s="123">
        <v>5</v>
      </c>
      <c r="B118" s="95" t="s">
        <v>163</v>
      </c>
      <c r="C118" s="17"/>
      <c r="D118" s="87" t="s">
        <v>68</v>
      </c>
      <c r="E118" s="87" t="s">
        <v>69</v>
      </c>
      <c r="F118" s="87" t="s">
        <v>70</v>
      </c>
    </row>
    <row r="119" ht="12.75" customHeight="1" spans="1:6">
      <c r="A119" s="66" t="s">
        <v>14</v>
      </c>
      <c r="B119" s="67" t="s">
        <v>164</v>
      </c>
      <c r="C119" s="17"/>
      <c r="D119" s="88">
        <f>'Parâmetros (40h)'!H54</f>
        <v>0</v>
      </c>
      <c r="E119" s="88">
        <f>'Parâmetros (40h)'!H61</f>
        <v>0</v>
      </c>
      <c r="F119" s="88">
        <f>'Parâmetros (40h)'!H68</f>
        <v>0</v>
      </c>
    </row>
    <row r="120" ht="12.75" customHeight="1" spans="1:6">
      <c r="A120" s="66" t="s">
        <v>17</v>
      </c>
      <c r="B120" s="67" t="s">
        <v>165</v>
      </c>
      <c r="C120" s="17"/>
      <c r="D120" s="88">
        <f>'Parâmetros (40h)'!E75</f>
        <v>0</v>
      </c>
      <c r="E120" s="88">
        <f>'Parâmetros (40h)'!H81</f>
        <v>0</v>
      </c>
      <c r="F120" s="88">
        <f>'Parâmetros (40h)'!H88</f>
        <v>0</v>
      </c>
    </row>
    <row r="121" ht="12.75" customHeight="1" spans="1:6">
      <c r="A121" s="66" t="s">
        <v>20</v>
      </c>
      <c r="B121" s="67" t="s">
        <v>166</v>
      </c>
      <c r="C121" s="17"/>
      <c r="D121" s="88">
        <f>'Parâmetros (40h)'!H96</f>
        <v>0</v>
      </c>
      <c r="E121" s="88">
        <f>'Parâmetros (40h)'!H103</f>
        <v>0</v>
      </c>
      <c r="F121" s="88">
        <f>'Parâmetros (40h)'!H110</f>
        <v>0</v>
      </c>
    </row>
    <row r="122" ht="27.75" customHeight="1" spans="1:6">
      <c r="A122" s="66" t="s">
        <v>25</v>
      </c>
      <c r="B122" s="67" t="s">
        <v>167</v>
      </c>
      <c r="C122" s="17"/>
      <c r="D122" s="88">
        <f t="shared" ref="D122:F122" si="27">0/12</f>
        <v>0</v>
      </c>
      <c r="E122" s="88">
        <f t="shared" si="27"/>
        <v>0</v>
      </c>
      <c r="F122" s="88">
        <f t="shared" si="27"/>
        <v>0</v>
      </c>
    </row>
    <row r="123" ht="12.75" customHeight="1" spans="1:6">
      <c r="A123" s="91"/>
      <c r="B123" s="120" t="s">
        <v>168</v>
      </c>
      <c r="C123" s="17"/>
      <c r="D123" s="93">
        <f t="shared" ref="D123:F123" si="28">SUM(D119:D122)</f>
        <v>0</v>
      </c>
      <c r="E123" s="93">
        <f t="shared" si="28"/>
        <v>0</v>
      </c>
      <c r="F123" s="93">
        <f t="shared" si="28"/>
        <v>0</v>
      </c>
    </row>
    <row r="124" ht="12.75" customHeight="1" spans="1:1">
      <c r="A124" s="69" t="s">
        <v>169</v>
      </c>
    </row>
    <row r="125" ht="12.75" customHeight="1" spans="1:1">
      <c r="A125" s="69" t="s">
        <v>170</v>
      </c>
    </row>
    <row r="126" ht="12.75" customHeight="1" spans="1:1">
      <c r="A126" s="70" t="s">
        <v>171</v>
      </c>
    </row>
    <row r="127" ht="15.75" customHeight="1" spans="1:1">
      <c r="A127" s="161"/>
    </row>
    <row r="128" ht="12.75" customHeight="1" spans="1:9">
      <c r="A128" s="122" t="s">
        <v>172</v>
      </c>
      <c r="B128" s="3"/>
      <c r="C128" s="3"/>
      <c r="D128" s="3"/>
      <c r="E128" s="3"/>
      <c r="F128" s="3"/>
      <c r="G128" s="3"/>
      <c r="H128" s="3"/>
      <c r="I128" s="3"/>
    </row>
    <row r="129" ht="12.75" customHeight="1" spans="1:9">
      <c r="A129" s="123">
        <v>6</v>
      </c>
      <c r="B129" s="21" t="s">
        <v>173</v>
      </c>
      <c r="C129" s="17"/>
      <c r="D129" s="20" t="s">
        <v>96</v>
      </c>
      <c r="E129" s="87" t="s">
        <v>86</v>
      </c>
      <c r="F129" s="20" t="s">
        <v>96</v>
      </c>
      <c r="G129" s="87" t="s">
        <v>174</v>
      </c>
      <c r="H129" s="20" t="s">
        <v>96</v>
      </c>
      <c r="I129" s="87" t="s">
        <v>98</v>
      </c>
    </row>
    <row r="130" ht="12.75" customHeight="1" spans="1:9">
      <c r="A130" s="124" t="s">
        <v>14</v>
      </c>
      <c r="B130" s="67" t="s">
        <v>175</v>
      </c>
      <c r="C130" s="17"/>
      <c r="D130" s="98">
        <v>0.06</v>
      </c>
      <c r="E130" s="130">
        <f>'Parâmetros (40h)'!E116</f>
        <v>667.673749090835</v>
      </c>
      <c r="F130" s="98">
        <v>0.06</v>
      </c>
      <c r="G130" s="88">
        <f>'Parâmetros (40h)'!G116</f>
        <v>0</v>
      </c>
      <c r="H130" s="98">
        <v>0.06</v>
      </c>
      <c r="I130" s="88">
        <f>'Parâmetros (40h)'!I116</f>
        <v>0</v>
      </c>
    </row>
    <row r="131" ht="12.75" customHeight="1" spans="1:9">
      <c r="A131" s="124" t="s">
        <v>17</v>
      </c>
      <c r="B131" s="67" t="s">
        <v>176</v>
      </c>
      <c r="C131" s="17"/>
      <c r="D131" s="98">
        <v>0.0679</v>
      </c>
      <c r="E131" s="130">
        <f>'Parâmetros (40h)'!E118</f>
        <v>947.16080134547</v>
      </c>
      <c r="F131" s="98">
        <v>0.0679</v>
      </c>
      <c r="G131" s="88">
        <f>'Parâmetros (40h)'!G118</f>
        <v>0</v>
      </c>
      <c r="H131" s="98">
        <v>0.0679</v>
      </c>
      <c r="I131" s="88">
        <f>'Parâmetros (40h)'!I118</f>
        <v>0</v>
      </c>
    </row>
    <row r="132" ht="12.75" customHeight="1" spans="1:9">
      <c r="A132" s="124" t="s">
        <v>20</v>
      </c>
      <c r="B132" s="67" t="s">
        <v>177</v>
      </c>
      <c r="C132" s="17"/>
      <c r="D132" s="98">
        <f t="shared" ref="D132:I132" si="29">D133+D134+D135</f>
        <v>0.0865</v>
      </c>
      <c r="E132" s="130">
        <f t="shared" si="29"/>
        <v>1206.61869390844</v>
      </c>
      <c r="F132" s="98">
        <f t="shared" si="29"/>
        <v>0.0865</v>
      </c>
      <c r="G132" s="88">
        <f t="shared" si="29"/>
        <v>0</v>
      </c>
      <c r="H132" s="98">
        <f t="shared" si="29"/>
        <v>0.0865</v>
      </c>
      <c r="I132" s="88">
        <f t="shared" si="29"/>
        <v>0</v>
      </c>
    </row>
    <row r="133" ht="13.2" spans="1:9">
      <c r="A133" s="66"/>
      <c r="B133" s="67" t="s">
        <v>178</v>
      </c>
      <c r="C133" s="17"/>
      <c r="D133" s="98">
        <v>0.0365</v>
      </c>
      <c r="E133" s="130">
        <f>'Parâmetros (40h)'!C130*D133</f>
        <v>509.151240782174</v>
      </c>
      <c r="F133" s="98">
        <v>0.0365</v>
      </c>
      <c r="G133" s="88">
        <f>'Parâmetros (40h)'!D130*F133</f>
        <v>0</v>
      </c>
      <c r="H133" s="98">
        <v>0.0365</v>
      </c>
      <c r="I133" s="88">
        <f>'Parâmetros (40h)'!E130*H133</f>
        <v>0</v>
      </c>
    </row>
    <row r="134" ht="12.75" customHeight="1" spans="1:9">
      <c r="A134" s="66"/>
      <c r="B134" s="67" t="s">
        <v>179</v>
      </c>
      <c r="C134" s="17"/>
      <c r="D134" s="98">
        <f>0</f>
        <v>0</v>
      </c>
      <c r="E134" s="130">
        <f>'Parâmetros (40h)'!C130*D134</f>
        <v>0</v>
      </c>
      <c r="F134" s="98">
        <v>0</v>
      </c>
      <c r="G134" s="88">
        <f>'Parâmetros (40h)'!D130*F134</f>
        <v>0</v>
      </c>
      <c r="H134" s="98">
        <v>0</v>
      </c>
      <c r="I134" s="88">
        <f>'Parâmetros (40h)'!E130*H134</f>
        <v>0</v>
      </c>
    </row>
    <row r="135" ht="13.2" spans="1:9">
      <c r="A135" s="66"/>
      <c r="B135" s="67" t="s">
        <v>180</v>
      </c>
      <c r="C135" s="17"/>
      <c r="D135" s="98">
        <f>5%</f>
        <v>0.05</v>
      </c>
      <c r="E135" s="130">
        <f>'Parâmetros (40h)'!C130*D135</f>
        <v>697.467453126266</v>
      </c>
      <c r="F135" s="98">
        <v>0.05</v>
      </c>
      <c r="G135" s="88">
        <f>'Parâmetros (40h)'!D130*F135</f>
        <v>0</v>
      </c>
      <c r="H135" s="98">
        <v>0.05</v>
      </c>
      <c r="I135" s="88">
        <f>'Parâmetros (40h)'!E130*H135</f>
        <v>0</v>
      </c>
    </row>
    <row r="136" ht="12.75" customHeight="1" spans="1:9">
      <c r="A136" s="163" t="s">
        <v>79</v>
      </c>
      <c r="B136" s="16"/>
      <c r="C136" s="17"/>
      <c r="D136" s="101">
        <f>(1+D130)/(1-(D131+D132))-1</f>
        <v>0.253547776726585</v>
      </c>
      <c r="E136" s="150">
        <f>E130+E131+E132</f>
        <v>2821.45324434475</v>
      </c>
      <c r="F136" s="101">
        <f>(1+F130)/(1-(F131+F132))-1</f>
        <v>0.253547776726585</v>
      </c>
      <c r="G136" s="93">
        <f>G130+G131+G132</f>
        <v>0</v>
      </c>
      <c r="H136" s="101">
        <f>(1+H130)/(1-(H131+H132))-1</f>
        <v>0.253547776726585</v>
      </c>
      <c r="I136" s="93">
        <f>I130+I131+I132</f>
        <v>0</v>
      </c>
    </row>
    <row r="137" ht="12.75" customHeight="1" spans="1:1">
      <c r="A137" s="69" t="s">
        <v>181</v>
      </c>
    </row>
    <row r="138" ht="12.75" customHeight="1" spans="1:1">
      <c r="A138" s="69" t="s">
        <v>182</v>
      </c>
    </row>
    <row r="139" ht="12.75" customHeight="1" spans="1:1">
      <c r="A139" s="70" t="s">
        <v>183</v>
      </c>
    </row>
    <row r="140" ht="15.75" customHeight="1" spans="1:1">
      <c r="A140" s="161"/>
    </row>
    <row r="141" ht="34.5" customHeight="1" spans="1:6">
      <c r="A141" s="79" t="s">
        <v>184</v>
      </c>
      <c r="B141" s="16"/>
      <c r="C141" s="17"/>
      <c r="D141" s="80" t="s">
        <v>185</v>
      </c>
      <c r="E141" s="80" t="s">
        <v>186</v>
      </c>
      <c r="F141" s="80" t="s">
        <v>187</v>
      </c>
    </row>
    <row r="142" ht="13.2" spans="1:26">
      <c r="A142" s="164" t="s">
        <v>14</v>
      </c>
      <c r="B142" s="131" t="s">
        <v>188</v>
      </c>
      <c r="C142" s="17"/>
      <c r="D142" s="165">
        <f t="shared" ref="D142:F142" si="30">D24</f>
        <v>5861.7172675</v>
      </c>
      <c r="E142" s="166">
        <f t="shared" si="30"/>
        <v>0</v>
      </c>
      <c r="F142" s="166">
        <f t="shared" si="30"/>
        <v>0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27" customHeight="1" spans="1:6">
      <c r="A143" s="10" t="s">
        <v>17</v>
      </c>
      <c r="B143" s="131" t="s">
        <v>189</v>
      </c>
      <c r="C143" s="17"/>
      <c r="D143" s="130">
        <f t="shared" ref="D143:F143" si="31">D75</f>
        <v>4528.57360134444</v>
      </c>
      <c r="E143" s="88">
        <f t="shared" si="31"/>
        <v>0</v>
      </c>
      <c r="F143" s="88">
        <f t="shared" si="31"/>
        <v>0</v>
      </c>
    </row>
    <row r="144" ht="12.75" customHeight="1" spans="1:6">
      <c r="A144" s="10" t="s">
        <v>20</v>
      </c>
      <c r="B144" s="129" t="s">
        <v>190</v>
      </c>
      <c r="C144" s="17"/>
      <c r="D144" s="130">
        <f t="shared" ref="D144:F144" si="32">D88</f>
        <v>429.13465236888</v>
      </c>
      <c r="E144" s="88">
        <f t="shared" si="32"/>
        <v>0</v>
      </c>
      <c r="F144" s="88">
        <f t="shared" si="32"/>
        <v>0</v>
      </c>
    </row>
    <row r="145" ht="27" customHeight="1" spans="1:6">
      <c r="A145" s="10" t="s">
        <v>25</v>
      </c>
      <c r="B145" s="131" t="s">
        <v>143</v>
      </c>
      <c r="C145" s="17"/>
      <c r="D145" s="130">
        <f t="shared" ref="D145:F145" si="33">D114</f>
        <v>308.470296967256</v>
      </c>
      <c r="E145" s="88">
        <f t="shared" si="33"/>
        <v>0</v>
      </c>
      <c r="F145" s="88">
        <f t="shared" si="33"/>
        <v>0</v>
      </c>
    </row>
    <row r="146" ht="12.75" customHeight="1" spans="1:6">
      <c r="A146" s="10" t="s">
        <v>75</v>
      </c>
      <c r="B146" s="131" t="s">
        <v>191</v>
      </c>
      <c r="C146" s="17"/>
      <c r="D146" s="130">
        <f t="shared" ref="D146:F146" si="34">D123</f>
        <v>0</v>
      </c>
      <c r="E146" s="88">
        <f t="shared" si="34"/>
        <v>0</v>
      </c>
      <c r="F146" s="88">
        <f t="shared" si="34"/>
        <v>0</v>
      </c>
    </row>
    <row r="147" ht="12.75" customHeight="1" spans="1:6">
      <c r="A147" s="132" t="s">
        <v>192</v>
      </c>
      <c r="B147" s="16"/>
      <c r="C147" s="17"/>
      <c r="D147" s="133">
        <f t="shared" ref="D147:F147" si="35">SUM(D142:D146)</f>
        <v>11127.8958181806</v>
      </c>
      <c r="E147" s="134">
        <f t="shared" si="35"/>
        <v>0</v>
      </c>
      <c r="F147" s="134">
        <f t="shared" si="35"/>
        <v>0</v>
      </c>
    </row>
    <row r="148" ht="13.2" spans="1:6">
      <c r="A148" s="10" t="s">
        <v>77</v>
      </c>
      <c r="B148" s="131" t="s">
        <v>193</v>
      </c>
      <c r="C148" s="17"/>
      <c r="D148" s="130">
        <f>E136</f>
        <v>2821.45324434475</v>
      </c>
      <c r="E148" s="88">
        <f>G136</f>
        <v>0</v>
      </c>
      <c r="F148" s="88">
        <f>I136</f>
        <v>0</v>
      </c>
    </row>
    <row r="149" ht="12.75" customHeight="1" spans="1:6">
      <c r="A149" s="132" t="s">
        <v>194</v>
      </c>
      <c r="B149" s="16"/>
      <c r="C149" s="17"/>
      <c r="D149" s="133">
        <f t="shared" ref="D149:F149" si="36">SUM(D147:D148)</f>
        <v>13949.3490625253</v>
      </c>
      <c r="E149" s="134">
        <f t="shared" si="36"/>
        <v>0</v>
      </c>
      <c r="F149" s="134">
        <f t="shared" si="36"/>
        <v>0</v>
      </c>
    </row>
    <row r="150" ht="12.75" customHeight="1" spans="1:1">
      <c r="A150" s="161"/>
    </row>
    <row r="151" ht="12.75" customHeight="1" spans="1:1">
      <c r="A151" s="161"/>
    </row>
    <row r="152" ht="12.75" customHeight="1" spans="1:1">
      <c r="A152" s="161"/>
    </row>
    <row r="153" ht="12.75" customHeight="1" spans="1:1">
      <c r="A153" s="161"/>
    </row>
    <row r="154" ht="12.75" customHeight="1" spans="1:1">
      <c r="A154" s="161"/>
    </row>
    <row r="155" ht="12.75" customHeight="1" spans="1:1">
      <c r="A155" s="161"/>
    </row>
    <row r="156" ht="12.75" customHeight="1" spans="1:1">
      <c r="A156" s="161"/>
    </row>
    <row r="157" ht="12.75" customHeight="1" spans="1:1">
      <c r="A157" s="161"/>
    </row>
    <row r="158" ht="12.75" customHeight="1" spans="1:1">
      <c r="A158" s="161"/>
    </row>
    <row r="159" ht="12.75" customHeight="1" spans="1:1">
      <c r="A159" s="161"/>
    </row>
    <row r="160" ht="12.75" customHeight="1" spans="1:1">
      <c r="A160" s="161"/>
    </row>
    <row r="161" ht="12.75" customHeight="1" spans="1:1">
      <c r="A161" s="161"/>
    </row>
    <row r="162" ht="12.75" customHeight="1" spans="1:1">
      <c r="A162" s="161"/>
    </row>
    <row r="163" ht="12.75" customHeight="1" spans="1:1">
      <c r="A163" s="161"/>
    </row>
    <row r="164" ht="12.75" customHeight="1" spans="1:1">
      <c r="A164" s="161"/>
    </row>
    <row r="165" ht="12.75" customHeight="1" spans="1:1">
      <c r="A165" s="161"/>
    </row>
    <row r="166" ht="12.75" customHeight="1" spans="1:1">
      <c r="A166" s="161"/>
    </row>
    <row r="167" ht="12.75" customHeight="1" spans="1:1">
      <c r="A167" s="161"/>
    </row>
    <row r="168" ht="12.75" customHeight="1" spans="1:1">
      <c r="A168" s="161"/>
    </row>
    <row r="169" ht="12.75" customHeight="1" spans="1:1">
      <c r="A169" s="161"/>
    </row>
    <row r="170" ht="12.75" customHeight="1" spans="1:1">
      <c r="A170" s="161"/>
    </row>
    <row r="171" ht="12.75" customHeight="1" spans="1:1">
      <c r="A171" s="161"/>
    </row>
    <row r="172" ht="12.75" customHeight="1" spans="1:1">
      <c r="A172" s="161"/>
    </row>
    <row r="173" ht="12.75" customHeight="1" spans="1:1">
      <c r="A173" s="161"/>
    </row>
    <row r="174" ht="12.75" customHeight="1" spans="1:1">
      <c r="A174" s="161"/>
    </row>
    <row r="175" ht="12.75" customHeight="1" spans="1:1">
      <c r="A175" s="161"/>
    </row>
    <row r="176" ht="12.75" customHeight="1" spans="1:1">
      <c r="A176" s="161"/>
    </row>
    <row r="177" ht="12.75" customHeight="1" spans="1:1">
      <c r="A177" s="161"/>
    </row>
    <row r="178" ht="12.75" customHeight="1" spans="1:1">
      <c r="A178" s="161"/>
    </row>
    <row r="179" ht="12.75" customHeight="1" spans="1:1">
      <c r="A179" s="161"/>
    </row>
    <row r="180" ht="12.75" customHeight="1" spans="1:1">
      <c r="A180" s="161"/>
    </row>
    <row r="181" ht="12.75" customHeight="1" spans="1:1">
      <c r="A181" s="161"/>
    </row>
    <row r="182" ht="12.75" customHeight="1" spans="1:1">
      <c r="A182" s="161"/>
    </row>
    <row r="183" ht="12.75" customHeight="1" spans="1:1">
      <c r="A183" s="161"/>
    </row>
    <row r="184" ht="12.75" customHeight="1" spans="1:1">
      <c r="A184" s="161"/>
    </row>
    <row r="185" ht="12.75" customHeight="1" spans="1:1">
      <c r="A185" s="161"/>
    </row>
    <row r="186" ht="12.75" customHeight="1" spans="1:1">
      <c r="A186" s="161"/>
    </row>
    <row r="187" ht="12.75" customHeight="1" spans="1:1">
      <c r="A187" s="161"/>
    </row>
    <row r="188" ht="12.75" customHeight="1" spans="1:1">
      <c r="A188" s="161"/>
    </row>
    <row r="189" ht="12.75" customHeight="1" spans="1:1">
      <c r="A189" s="161"/>
    </row>
    <row r="190" ht="12.75" customHeight="1" spans="1:1">
      <c r="A190" s="161"/>
    </row>
    <row r="191" ht="12.75" customHeight="1" spans="1:1">
      <c r="A191" s="161"/>
    </row>
    <row r="192" ht="12.75" customHeight="1" spans="1:1">
      <c r="A192" s="161"/>
    </row>
    <row r="193" ht="12.75" customHeight="1" spans="1:1">
      <c r="A193" s="161"/>
    </row>
    <row r="194" ht="12.75" customHeight="1" spans="1:1">
      <c r="A194" s="161"/>
    </row>
    <row r="195" ht="12.75" customHeight="1" spans="1:1">
      <c r="A195" s="161"/>
    </row>
    <row r="196" ht="12.75" customHeight="1" spans="1:1">
      <c r="A196" s="161"/>
    </row>
    <row r="197" ht="12.75" customHeight="1" spans="1:1">
      <c r="A197" s="161"/>
    </row>
    <row r="198" ht="12.75" customHeight="1" spans="1:1">
      <c r="A198" s="161"/>
    </row>
    <row r="199" ht="12.75" customHeight="1" spans="1:1">
      <c r="A199" s="161"/>
    </row>
    <row r="200" ht="12.75" customHeight="1" spans="1:1">
      <c r="A200" s="161"/>
    </row>
    <row r="201" ht="12.75" customHeight="1" spans="1:1">
      <c r="A201" s="161"/>
    </row>
    <row r="202" ht="12.75" customHeight="1" spans="1:1">
      <c r="A202" s="161"/>
    </row>
    <row r="203" ht="12.75" customHeight="1" spans="1:1">
      <c r="A203" s="161"/>
    </row>
    <row r="204" ht="12.75" customHeight="1" spans="1:1">
      <c r="A204" s="161"/>
    </row>
    <row r="205" ht="12.75" customHeight="1" spans="1:1">
      <c r="A205" s="161"/>
    </row>
    <row r="206" ht="12.75" customHeight="1" spans="1:1">
      <c r="A206" s="161"/>
    </row>
    <row r="207" ht="12.75" customHeight="1" spans="1:1">
      <c r="A207" s="161"/>
    </row>
    <row r="208" ht="12.75" customHeight="1" spans="1:1">
      <c r="A208" s="161"/>
    </row>
    <row r="209" ht="12.75" customHeight="1" spans="1:1">
      <c r="A209" s="161"/>
    </row>
    <row r="210" ht="12.75" customHeight="1" spans="1:1">
      <c r="A210" s="161"/>
    </row>
    <row r="211" ht="12.75" customHeight="1" spans="1:1">
      <c r="A211" s="161"/>
    </row>
    <row r="212" ht="12.75" customHeight="1" spans="1:1">
      <c r="A212" s="161"/>
    </row>
    <row r="213" ht="12.75" customHeight="1" spans="1:1">
      <c r="A213" s="161"/>
    </row>
    <row r="214" ht="12.75" customHeight="1" spans="1:1">
      <c r="A214" s="161"/>
    </row>
    <row r="215" ht="12.75" customHeight="1" spans="1:1">
      <c r="A215" s="161"/>
    </row>
    <row r="216" ht="12.75" customHeight="1" spans="1:1">
      <c r="A216" s="161"/>
    </row>
    <row r="217" ht="12.75" customHeight="1" spans="1:1">
      <c r="A217" s="161"/>
    </row>
    <row r="218" ht="12.75" customHeight="1" spans="1:1">
      <c r="A218" s="161"/>
    </row>
    <row r="219" ht="12.75" customHeight="1" spans="1:1">
      <c r="A219" s="161"/>
    </row>
    <row r="220" ht="12.75" customHeight="1" spans="1:1">
      <c r="A220" s="161"/>
    </row>
    <row r="221" ht="12.75" customHeight="1" spans="1:1">
      <c r="A221" s="161"/>
    </row>
    <row r="222" ht="12.75" customHeight="1" spans="1:1">
      <c r="A222" s="161"/>
    </row>
    <row r="223" ht="12.75" customHeight="1" spans="1:1">
      <c r="A223" s="161"/>
    </row>
    <row r="224" ht="12.75" customHeight="1" spans="1:1">
      <c r="A224" s="161"/>
    </row>
    <row r="225" ht="12.75" customHeight="1" spans="1:1">
      <c r="A225" s="161"/>
    </row>
    <row r="226" ht="12.75" customHeight="1" spans="1:1">
      <c r="A226" s="161"/>
    </row>
    <row r="227" ht="12.75" customHeight="1" spans="1:1">
      <c r="A227" s="161"/>
    </row>
    <row r="228" ht="12.75" customHeight="1" spans="1:1">
      <c r="A228" s="161"/>
    </row>
    <row r="229" ht="12.75" customHeight="1" spans="1:1">
      <c r="A229" s="161"/>
    </row>
    <row r="230" ht="12.75" customHeight="1" spans="1:1">
      <c r="A230" s="161"/>
    </row>
    <row r="231" ht="12.75" customHeight="1" spans="1:1">
      <c r="A231" s="161"/>
    </row>
    <row r="232" ht="12.75" customHeight="1" spans="1:1">
      <c r="A232" s="161"/>
    </row>
    <row r="233" ht="12.75" customHeight="1" spans="1:1">
      <c r="A233" s="161"/>
    </row>
    <row r="234" ht="12.75" customHeight="1" spans="1:1">
      <c r="A234" s="161"/>
    </row>
    <row r="235" ht="12.75" customHeight="1" spans="1:1">
      <c r="A235" s="161"/>
    </row>
    <row r="236" ht="12.75" customHeight="1" spans="1:1">
      <c r="A236" s="161"/>
    </row>
    <row r="237" ht="12.75" customHeight="1" spans="1:1">
      <c r="A237" s="161"/>
    </row>
    <row r="238" ht="12.75" customHeight="1" spans="1:1">
      <c r="A238" s="161"/>
    </row>
    <row r="239" ht="12.75" customHeight="1" spans="1:1">
      <c r="A239" s="161"/>
    </row>
    <row r="240" ht="12.75" customHeight="1" spans="1:1">
      <c r="A240" s="161"/>
    </row>
    <row r="241" ht="12.75" customHeight="1" spans="1:1">
      <c r="A241" s="161"/>
    </row>
    <row r="242" ht="12.75" customHeight="1" spans="1:1">
      <c r="A242" s="161"/>
    </row>
    <row r="243" ht="12.75" customHeight="1" spans="1:1">
      <c r="A243" s="161"/>
    </row>
    <row r="244" ht="12.75" customHeight="1" spans="1:1">
      <c r="A244" s="161"/>
    </row>
    <row r="245" ht="12.75" customHeight="1" spans="1:1">
      <c r="A245" s="161"/>
    </row>
    <row r="246" ht="12.75" customHeight="1" spans="1:1">
      <c r="A246" s="161"/>
    </row>
    <row r="247" ht="12.75" customHeight="1" spans="1:1">
      <c r="A247" s="161"/>
    </row>
    <row r="248" ht="12.75" customHeight="1" spans="1:1">
      <c r="A248" s="161"/>
    </row>
    <row r="249" ht="12.75" customHeight="1" spans="1:1">
      <c r="A249" s="161"/>
    </row>
    <row r="250" ht="12.75" customHeight="1" spans="1:1">
      <c r="A250" s="161"/>
    </row>
    <row r="251" ht="12.75" customHeight="1" spans="1:1">
      <c r="A251" s="161"/>
    </row>
    <row r="252" ht="12.75" customHeight="1" spans="1:1">
      <c r="A252" s="161"/>
    </row>
    <row r="253" ht="12.75" customHeight="1" spans="1:1">
      <c r="A253" s="161"/>
    </row>
    <row r="254" ht="12.75" customHeight="1" spans="1:1">
      <c r="A254" s="161"/>
    </row>
    <row r="255" ht="12.75" customHeight="1" spans="1:1">
      <c r="A255" s="161"/>
    </row>
    <row r="256" ht="12.75" customHeight="1" spans="1:1">
      <c r="A256" s="161"/>
    </row>
    <row r="257" ht="12.75" customHeight="1" spans="1:1">
      <c r="A257" s="161"/>
    </row>
    <row r="258" ht="12.75" customHeight="1" spans="1:1">
      <c r="A258" s="161"/>
    </row>
    <row r="259" ht="12.75" customHeight="1" spans="1:1">
      <c r="A259" s="161"/>
    </row>
    <row r="260" ht="12.75" customHeight="1" spans="1:1">
      <c r="A260" s="161"/>
    </row>
    <row r="261" ht="12.75" customHeight="1" spans="1:1">
      <c r="A261" s="161"/>
    </row>
    <row r="262" ht="12.75" customHeight="1" spans="1:1">
      <c r="A262" s="161"/>
    </row>
    <row r="263" ht="12.75" customHeight="1" spans="1:1">
      <c r="A263" s="161"/>
    </row>
    <row r="264" ht="12.75" customHeight="1" spans="1:1">
      <c r="A264" s="161"/>
    </row>
    <row r="265" ht="12.75" customHeight="1" spans="1:1">
      <c r="A265" s="161"/>
    </row>
    <row r="266" ht="12.75" customHeight="1" spans="1:1">
      <c r="A266" s="161"/>
    </row>
    <row r="267" ht="12.75" customHeight="1" spans="1:1">
      <c r="A267" s="161"/>
    </row>
    <row r="268" ht="12.75" customHeight="1" spans="1:1">
      <c r="A268" s="161"/>
    </row>
    <row r="269" ht="12.75" customHeight="1" spans="1:1">
      <c r="A269" s="161"/>
    </row>
    <row r="270" ht="12.75" customHeight="1" spans="1:1">
      <c r="A270" s="161"/>
    </row>
    <row r="271" ht="12.75" customHeight="1" spans="1:1">
      <c r="A271" s="161"/>
    </row>
    <row r="272" ht="12.75" customHeight="1" spans="1:1">
      <c r="A272" s="161"/>
    </row>
    <row r="273" ht="12.75" customHeight="1" spans="1:1">
      <c r="A273" s="161"/>
    </row>
    <row r="274" ht="12.75" customHeight="1" spans="1:1">
      <c r="A274" s="161"/>
    </row>
    <row r="275" ht="12.75" customHeight="1" spans="1:1">
      <c r="A275" s="161"/>
    </row>
    <row r="276" ht="12.75" customHeight="1" spans="1:1">
      <c r="A276" s="161"/>
    </row>
    <row r="277" ht="12.75" customHeight="1" spans="1:1">
      <c r="A277" s="161"/>
    </row>
    <row r="278" ht="12.75" customHeight="1" spans="1:1">
      <c r="A278" s="161"/>
    </row>
    <row r="279" ht="12.75" customHeight="1" spans="1:1">
      <c r="A279" s="161"/>
    </row>
    <row r="280" ht="12.75" customHeight="1" spans="1:1">
      <c r="A280" s="161"/>
    </row>
    <row r="281" ht="12.75" customHeight="1" spans="1:1">
      <c r="A281" s="161"/>
    </row>
    <row r="282" ht="12.75" customHeight="1" spans="1:1">
      <c r="A282" s="161"/>
    </row>
    <row r="283" ht="12.75" customHeight="1" spans="1:1">
      <c r="A283" s="161"/>
    </row>
    <row r="284" ht="12.75" customHeight="1" spans="1:1">
      <c r="A284" s="161"/>
    </row>
    <row r="285" ht="12.75" customHeight="1" spans="1:1">
      <c r="A285" s="161"/>
    </row>
    <row r="286" ht="12.75" customHeight="1" spans="1:1">
      <c r="A286" s="161"/>
    </row>
    <row r="287" ht="12.75" customHeight="1" spans="1:1">
      <c r="A287" s="161"/>
    </row>
    <row r="288" ht="12.75" customHeight="1" spans="1:1">
      <c r="A288" s="161"/>
    </row>
    <row r="289" ht="12.75" customHeight="1" spans="1:1">
      <c r="A289" s="161"/>
    </row>
    <row r="290" ht="12.75" customHeight="1" spans="1:1">
      <c r="A290" s="161"/>
    </row>
    <row r="291" ht="12.75" customHeight="1" spans="1:1">
      <c r="A291" s="161"/>
    </row>
    <row r="292" ht="12.75" customHeight="1" spans="1:1">
      <c r="A292" s="161"/>
    </row>
    <row r="293" ht="12.75" customHeight="1" spans="1:1">
      <c r="A293" s="161"/>
    </row>
    <row r="294" ht="12.75" customHeight="1" spans="1:1">
      <c r="A294" s="161"/>
    </row>
    <row r="295" ht="12.75" customHeight="1" spans="1:1">
      <c r="A295" s="161"/>
    </row>
    <row r="296" ht="12.75" customHeight="1" spans="1:1">
      <c r="A296" s="161"/>
    </row>
    <row r="297" ht="12.75" customHeight="1" spans="1:1">
      <c r="A297" s="161"/>
    </row>
    <row r="298" ht="12.75" customHeight="1" spans="1:1">
      <c r="A298" s="161"/>
    </row>
    <row r="299" ht="12.75" customHeight="1" spans="1:1">
      <c r="A299" s="161"/>
    </row>
    <row r="300" ht="12.75" customHeight="1" spans="1:1">
      <c r="A300" s="161"/>
    </row>
    <row r="301" ht="12.75" customHeight="1" spans="1:1">
      <c r="A301" s="161"/>
    </row>
    <row r="302" ht="12.75" customHeight="1" spans="1:1">
      <c r="A302" s="161"/>
    </row>
    <row r="303" ht="12.75" customHeight="1" spans="1:1">
      <c r="A303" s="161"/>
    </row>
    <row r="304" ht="12.75" customHeight="1" spans="1:1">
      <c r="A304" s="161"/>
    </row>
    <row r="305" ht="12.75" customHeight="1" spans="1:1">
      <c r="A305" s="161"/>
    </row>
    <row r="306" ht="12.75" customHeight="1" spans="1:1">
      <c r="A306" s="161"/>
    </row>
    <row r="307" ht="12.75" customHeight="1" spans="1:1">
      <c r="A307" s="161"/>
    </row>
    <row r="308" ht="12.75" customHeight="1" spans="1:1">
      <c r="A308" s="161"/>
    </row>
    <row r="309" ht="12.75" customHeight="1" spans="1:1">
      <c r="A309" s="161"/>
    </row>
    <row r="310" ht="12.75" customHeight="1" spans="1:1">
      <c r="A310" s="161"/>
    </row>
    <row r="311" ht="12.75" customHeight="1" spans="1:1">
      <c r="A311" s="161"/>
    </row>
    <row r="312" ht="12.75" customHeight="1" spans="1:1">
      <c r="A312" s="161"/>
    </row>
    <row r="313" ht="12.75" customHeight="1" spans="1:1">
      <c r="A313" s="161"/>
    </row>
    <row r="314" ht="12.75" customHeight="1" spans="1:1">
      <c r="A314" s="161"/>
    </row>
    <row r="315" ht="12.75" customHeight="1" spans="1:1">
      <c r="A315" s="161"/>
    </row>
    <row r="316" ht="12.75" customHeight="1" spans="1:1">
      <c r="A316" s="161"/>
    </row>
    <row r="317" ht="12.75" customHeight="1" spans="1:1">
      <c r="A317" s="161"/>
    </row>
    <row r="318" ht="12.75" customHeight="1" spans="1:1">
      <c r="A318" s="161"/>
    </row>
    <row r="319" ht="12.75" customHeight="1" spans="1:1">
      <c r="A319" s="161"/>
    </row>
    <row r="320" ht="12.75" customHeight="1" spans="1:1">
      <c r="A320" s="161"/>
    </row>
    <row r="321" ht="12.75" customHeight="1" spans="1:1">
      <c r="A321" s="161"/>
    </row>
    <row r="322" ht="12.75" customHeight="1" spans="1:1">
      <c r="A322" s="161"/>
    </row>
    <row r="323" ht="12.75" customHeight="1" spans="1:1">
      <c r="A323" s="161"/>
    </row>
    <row r="324" ht="12.75" customHeight="1" spans="1:1">
      <c r="A324" s="161"/>
    </row>
    <row r="325" ht="12.75" customHeight="1" spans="1:1">
      <c r="A325" s="161"/>
    </row>
    <row r="326" ht="12.75" customHeight="1" spans="1:1">
      <c r="A326" s="161"/>
    </row>
    <row r="327" ht="12.75" customHeight="1" spans="1:1">
      <c r="A327" s="161"/>
    </row>
    <row r="328" ht="12.75" customHeight="1" spans="1:1">
      <c r="A328" s="161"/>
    </row>
    <row r="329" ht="12.75" customHeight="1" spans="1:1">
      <c r="A329" s="161"/>
    </row>
    <row r="330" ht="12.75" customHeight="1" spans="1:1">
      <c r="A330" s="161"/>
    </row>
    <row r="331" ht="12.75" customHeight="1" spans="1:1">
      <c r="A331" s="161"/>
    </row>
    <row r="332" ht="12.75" customHeight="1" spans="1:1">
      <c r="A332" s="161"/>
    </row>
    <row r="333" ht="12.75" customHeight="1" spans="1:1">
      <c r="A333" s="161"/>
    </row>
    <row r="334" ht="12.75" customHeight="1" spans="1:1">
      <c r="A334" s="161"/>
    </row>
    <row r="335" ht="12.75" customHeight="1" spans="1:1">
      <c r="A335" s="161"/>
    </row>
    <row r="336" ht="12.75" customHeight="1" spans="1:1">
      <c r="A336" s="161"/>
    </row>
    <row r="337" ht="12.75" customHeight="1" spans="1:1">
      <c r="A337" s="161"/>
    </row>
    <row r="338" ht="12.75" customHeight="1" spans="1:1">
      <c r="A338" s="161"/>
    </row>
    <row r="339" ht="12.75" customHeight="1" spans="1:1">
      <c r="A339" s="161"/>
    </row>
    <row r="340" ht="12.75" customHeight="1" spans="1:1">
      <c r="A340" s="161"/>
    </row>
    <row r="341" ht="12.75" customHeight="1" spans="1:1">
      <c r="A341" s="161"/>
    </row>
    <row r="342" ht="12.75" customHeight="1" spans="1:1">
      <c r="A342" s="161"/>
    </row>
    <row r="343" ht="12.75" customHeight="1" spans="1:1">
      <c r="A343" s="161"/>
    </row>
    <row r="344" ht="12.75" customHeight="1" spans="1:1">
      <c r="A344" s="161"/>
    </row>
    <row r="345" ht="12.75" customHeight="1" spans="1:1">
      <c r="A345" s="161"/>
    </row>
    <row r="346" ht="12.75" customHeight="1" spans="1:1">
      <c r="A346" s="161"/>
    </row>
    <row r="347" ht="12.75" customHeight="1" spans="1:1">
      <c r="A347" s="161"/>
    </row>
    <row r="348" ht="12.75" customHeight="1" spans="1:1">
      <c r="A348" s="161"/>
    </row>
    <row r="349" ht="12.75" customHeight="1" spans="1:1">
      <c r="A349" s="161"/>
    </row>
    <row r="350" ht="12.75" customHeight="1" spans="1:1">
      <c r="A350" s="161"/>
    </row>
    <row r="351" ht="12.75" customHeight="1" spans="1:1">
      <c r="A351" s="161"/>
    </row>
    <row r="352" ht="12.75" customHeight="1" spans="1:1">
      <c r="A352" s="161"/>
    </row>
    <row r="353" ht="12.75" customHeight="1" spans="1:1">
      <c r="A353" s="161"/>
    </row>
    <row r="354" ht="12.75" customHeight="1" spans="1:1">
      <c r="A354" s="161"/>
    </row>
    <row r="355" ht="12.75" customHeight="1" spans="1:1">
      <c r="A355" s="161"/>
    </row>
    <row r="356" ht="12.75" customHeight="1" spans="1:1">
      <c r="A356" s="161"/>
    </row>
    <row r="357" ht="12.75" customHeight="1" spans="1:1">
      <c r="A357" s="161"/>
    </row>
    <row r="358" ht="12.75" customHeight="1" spans="1:1">
      <c r="A358" s="161"/>
    </row>
    <row r="359" ht="12.75" customHeight="1" spans="1:1">
      <c r="A359" s="161"/>
    </row>
    <row r="360" ht="12.75" customHeight="1" spans="1:1">
      <c r="A360" s="161"/>
    </row>
    <row r="361" ht="12.75" customHeight="1" spans="1:1">
      <c r="A361" s="161"/>
    </row>
    <row r="362" ht="12.75" customHeight="1" spans="1:1">
      <c r="A362" s="161"/>
    </row>
    <row r="363" ht="12.75" customHeight="1" spans="1:1">
      <c r="A363" s="161"/>
    </row>
    <row r="364" ht="12.75" customHeight="1" spans="1:1">
      <c r="A364" s="161"/>
    </row>
    <row r="365" ht="12.75" customHeight="1" spans="1:1">
      <c r="A365" s="161"/>
    </row>
    <row r="366" ht="12.75" customHeight="1" spans="1:1">
      <c r="A366" s="161"/>
    </row>
    <row r="367" ht="12.75" customHeight="1" spans="1:1">
      <c r="A367" s="161"/>
    </row>
    <row r="368" ht="12.75" customHeight="1" spans="1:1">
      <c r="A368" s="161"/>
    </row>
    <row r="369" ht="12.75" customHeight="1" spans="1:1">
      <c r="A369" s="161"/>
    </row>
    <row r="370" ht="12.75" customHeight="1" spans="1:1">
      <c r="A370" s="161"/>
    </row>
    <row r="371" ht="12.75" customHeight="1" spans="1:1">
      <c r="A371" s="161"/>
    </row>
    <row r="372" ht="12.75" customHeight="1" spans="1:1">
      <c r="A372" s="161"/>
    </row>
    <row r="373" ht="12.75" customHeight="1" spans="1:1">
      <c r="A373" s="161"/>
    </row>
    <row r="374" ht="12.75" customHeight="1" spans="1:1">
      <c r="A374" s="161"/>
    </row>
    <row r="375" ht="12.75" customHeight="1" spans="1:1">
      <c r="A375" s="161"/>
    </row>
    <row r="376" ht="12.75" customHeight="1" spans="1:1">
      <c r="A376" s="161"/>
    </row>
    <row r="377" ht="12.75" customHeight="1" spans="1:1">
      <c r="A377" s="161"/>
    </row>
    <row r="378" ht="12.75" customHeight="1" spans="1:1">
      <c r="A378" s="161"/>
    </row>
    <row r="379" ht="12.75" customHeight="1" spans="1:1">
      <c r="A379" s="161"/>
    </row>
    <row r="380" ht="12.75" customHeight="1" spans="1:1">
      <c r="A380" s="161"/>
    </row>
    <row r="381" ht="12.75" customHeight="1" spans="1:1">
      <c r="A381" s="161"/>
    </row>
    <row r="382" ht="12.75" customHeight="1" spans="1:1">
      <c r="A382" s="161"/>
    </row>
    <row r="383" ht="12.75" customHeight="1" spans="1:1">
      <c r="A383" s="161"/>
    </row>
    <row r="384" ht="12.75" customHeight="1" spans="1:1">
      <c r="A384" s="161"/>
    </row>
    <row r="385" ht="12.75" customHeight="1" spans="1:1">
      <c r="A385" s="161"/>
    </row>
    <row r="386" ht="12.75" customHeight="1" spans="1:1">
      <c r="A386" s="161"/>
    </row>
    <row r="387" ht="12.75" customHeight="1" spans="1:1">
      <c r="A387" s="161"/>
    </row>
    <row r="388" ht="12.75" customHeight="1" spans="1:1">
      <c r="A388" s="161"/>
    </row>
    <row r="389" ht="12.75" customHeight="1" spans="1:1">
      <c r="A389" s="161"/>
    </row>
    <row r="390" ht="12.75" customHeight="1" spans="1:1">
      <c r="A390" s="161"/>
    </row>
    <row r="391" ht="12.75" customHeight="1" spans="1:1">
      <c r="A391" s="161"/>
    </row>
    <row r="392" ht="12.75" customHeight="1" spans="1:1">
      <c r="A392" s="161"/>
    </row>
    <row r="393" ht="12.75" customHeight="1" spans="1:1">
      <c r="A393" s="161"/>
    </row>
    <row r="394" ht="12.75" customHeight="1" spans="1:1">
      <c r="A394" s="161"/>
    </row>
    <row r="395" ht="12.75" customHeight="1" spans="1:1">
      <c r="A395" s="161"/>
    </row>
    <row r="396" ht="12.75" customHeight="1" spans="1:1">
      <c r="A396" s="161"/>
    </row>
    <row r="397" ht="12.75" customHeight="1" spans="1:1">
      <c r="A397" s="161"/>
    </row>
    <row r="398" ht="12.75" customHeight="1" spans="1:1">
      <c r="A398" s="161"/>
    </row>
    <row r="399" ht="12.75" customHeight="1" spans="1:1">
      <c r="A399" s="161"/>
    </row>
    <row r="400" ht="12.75" customHeight="1" spans="1:1">
      <c r="A400" s="161"/>
    </row>
    <row r="401" ht="12.75" customHeight="1" spans="1:1">
      <c r="A401" s="161"/>
    </row>
    <row r="402" ht="12.75" customHeight="1" spans="1:1">
      <c r="A402" s="161"/>
    </row>
    <row r="403" ht="12.75" customHeight="1" spans="1:1">
      <c r="A403" s="161"/>
    </row>
    <row r="404" ht="12.75" customHeight="1" spans="1:1">
      <c r="A404" s="161"/>
    </row>
    <row r="405" ht="12.75" customHeight="1" spans="1:1">
      <c r="A405" s="161"/>
    </row>
    <row r="406" ht="12.75" customHeight="1" spans="1:1">
      <c r="A406" s="161"/>
    </row>
    <row r="407" ht="12.75" customHeight="1" spans="1:1">
      <c r="A407" s="161"/>
    </row>
    <row r="408" ht="12.75" customHeight="1" spans="1:1">
      <c r="A408" s="161"/>
    </row>
    <row r="409" ht="12.75" customHeight="1" spans="1:1">
      <c r="A409" s="161"/>
    </row>
    <row r="410" ht="12.75" customHeight="1" spans="1:1">
      <c r="A410" s="161"/>
    </row>
    <row r="411" ht="12.75" customHeight="1" spans="1:1">
      <c r="A411" s="161"/>
    </row>
    <row r="412" ht="12.75" customHeight="1" spans="1:1">
      <c r="A412" s="161"/>
    </row>
    <row r="413" ht="12.75" customHeight="1" spans="1:1">
      <c r="A413" s="161"/>
    </row>
    <row r="414" ht="12.75" customHeight="1" spans="1:1">
      <c r="A414" s="161"/>
    </row>
    <row r="415" ht="12.75" customHeight="1" spans="1:1">
      <c r="A415" s="161"/>
    </row>
    <row r="416" ht="12.75" customHeight="1" spans="1:1">
      <c r="A416" s="161"/>
    </row>
    <row r="417" ht="12.75" customHeight="1" spans="1:1">
      <c r="A417" s="161"/>
    </row>
    <row r="418" ht="12.75" customHeight="1" spans="1:1">
      <c r="A418" s="161"/>
    </row>
    <row r="419" ht="12.75" customHeight="1" spans="1:1">
      <c r="A419" s="161"/>
    </row>
    <row r="420" ht="12.75" customHeight="1" spans="1:1">
      <c r="A420" s="161"/>
    </row>
    <row r="421" ht="12.75" customHeight="1" spans="1:1">
      <c r="A421" s="161"/>
    </row>
    <row r="422" ht="12.75" customHeight="1" spans="1:1">
      <c r="A422" s="161"/>
    </row>
    <row r="423" ht="12.75" customHeight="1" spans="1:1">
      <c r="A423" s="161"/>
    </row>
    <row r="424" ht="12.75" customHeight="1" spans="1:1">
      <c r="A424" s="161"/>
    </row>
    <row r="425" ht="12.75" customHeight="1" spans="1:1">
      <c r="A425" s="161"/>
    </row>
    <row r="426" ht="12.75" customHeight="1" spans="1:1">
      <c r="A426" s="161"/>
    </row>
    <row r="427" ht="12.75" customHeight="1" spans="1:1">
      <c r="A427" s="161"/>
    </row>
    <row r="428" ht="12.75" customHeight="1" spans="1:1">
      <c r="A428" s="161"/>
    </row>
    <row r="429" ht="12.75" customHeight="1" spans="1:1">
      <c r="A429" s="161"/>
    </row>
    <row r="430" ht="12.75" customHeight="1" spans="1:1">
      <c r="A430" s="161"/>
    </row>
    <row r="431" ht="12.75" customHeight="1" spans="1:1">
      <c r="A431" s="161"/>
    </row>
    <row r="432" ht="12.75" customHeight="1" spans="1:1">
      <c r="A432" s="161"/>
    </row>
    <row r="433" ht="12.75" customHeight="1" spans="1:1">
      <c r="A433" s="161"/>
    </row>
    <row r="434" ht="12.75" customHeight="1" spans="1:1">
      <c r="A434" s="161"/>
    </row>
    <row r="435" ht="12.75" customHeight="1" spans="1:1">
      <c r="A435" s="161"/>
    </row>
    <row r="436" ht="12.75" customHeight="1" spans="1:1">
      <c r="A436" s="161"/>
    </row>
    <row r="437" ht="12.75" customHeight="1" spans="1:1">
      <c r="A437" s="161"/>
    </row>
    <row r="438" ht="12.75" customHeight="1" spans="1:1">
      <c r="A438" s="161"/>
    </row>
    <row r="439" ht="12.75" customHeight="1" spans="1:1">
      <c r="A439" s="161"/>
    </row>
    <row r="440" ht="12.75" customHeight="1" spans="1:1">
      <c r="A440" s="161"/>
    </row>
    <row r="441" ht="12.75" customHeight="1" spans="1:1">
      <c r="A441" s="161"/>
    </row>
    <row r="442" ht="12.75" customHeight="1" spans="1:1">
      <c r="A442" s="161"/>
    </row>
    <row r="443" ht="12.75" customHeight="1" spans="1:1">
      <c r="A443" s="161"/>
    </row>
    <row r="444" ht="12.75" customHeight="1" spans="1:1">
      <c r="A444" s="161"/>
    </row>
    <row r="445" ht="12.75" customHeight="1" spans="1:1">
      <c r="A445" s="161"/>
    </row>
    <row r="446" ht="12.75" customHeight="1" spans="1:1">
      <c r="A446" s="161"/>
    </row>
    <row r="447" ht="12.75" customHeight="1" spans="1:1">
      <c r="A447" s="161"/>
    </row>
    <row r="448" ht="12.75" customHeight="1" spans="1:1">
      <c r="A448" s="161"/>
    </row>
    <row r="449" ht="12.75" customHeight="1" spans="1:1">
      <c r="A449" s="161"/>
    </row>
    <row r="450" ht="12.75" customHeight="1" spans="1:1">
      <c r="A450" s="161"/>
    </row>
    <row r="451" ht="12.75" customHeight="1" spans="1:1">
      <c r="A451" s="161"/>
    </row>
    <row r="452" ht="12.75" customHeight="1" spans="1:1">
      <c r="A452" s="161"/>
    </row>
    <row r="453" ht="12.75" customHeight="1" spans="1:1">
      <c r="A453" s="161"/>
    </row>
    <row r="454" ht="12.75" customHeight="1" spans="1:1">
      <c r="A454" s="161"/>
    </row>
    <row r="455" ht="12.75" customHeight="1" spans="1:1">
      <c r="A455" s="161"/>
    </row>
    <row r="456" ht="12.75" customHeight="1" spans="1:1">
      <c r="A456" s="161"/>
    </row>
    <row r="457" ht="12.75" customHeight="1" spans="1:1">
      <c r="A457" s="161"/>
    </row>
    <row r="458" ht="12.75" customHeight="1" spans="1:1">
      <c r="A458" s="161"/>
    </row>
    <row r="459" ht="12.75" customHeight="1" spans="1:1">
      <c r="A459" s="161"/>
    </row>
    <row r="460" ht="12.75" customHeight="1" spans="1:1">
      <c r="A460" s="161"/>
    </row>
    <row r="461" ht="12.75" customHeight="1" spans="1:1">
      <c r="A461" s="161"/>
    </row>
    <row r="462" ht="12.75" customHeight="1" spans="1:1">
      <c r="A462" s="161"/>
    </row>
    <row r="463" ht="12.75" customHeight="1" spans="1:1">
      <c r="A463" s="161"/>
    </row>
    <row r="464" ht="12.75" customHeight="1" spans="1:1">
      <c r="A464" s="161"/>
    </row>
    <row r="465" ht="12.75" customHeight="1" spans="1:1">
      <c r="A465" s="161"/>
    </row>
    <row r="466" ht="12.75" customHeight="1" spans="1:1">
      <c r="A466" s="161"/>
    </row>
    <row r="467" ht="12.75" customHeight="1" spans="1:1">
      <c r="A467" s="161"/>
    </row>
    <row r="468" ht="12.75" customHeight="1" spans="1:1">
      <c r="A468" s="161"/>
    </row>
    <row r="469" ht="12.75" customHeight="1" spans="1:1">
      <c r="A469" s="161"/>
    </row>
    <row r="470" ht="12.75" customHeight="1" spans="1:1">
      <c r="A470" s="161"/>
    </row>
    <row r="471" ht="12.75" customHeight="1" spans="1:1">
      <c r="A471" s="161"/>
    </row>
    <row r="472" ht="12.75" customHeight="1" spans="1:1">
      <c r="A472" s="161"/>
    </row>
    <row r="473" ht="12.75" customHeight="1" spans="1:1">
      <c r="A473" s="161"/>
    </row>
    <row r="474" ht="12.75" customHeight="1" spans="1:1">
      <c r="A474" s="161"/>
    </row>
    <row r="475" ht="12.75" customHeight="1" spans="1:1">
      <c r="A475" s="161"/>
    </row>
    <row r="476" ht="12.75" customHeight="1" spans="1:1">
      <c r="A476" s="161"/>
    </row>
    <row r="477" ht="12.75" customHeight="1" spans="1:1">
      <c r="A477" s="161"/>
    </row>
    <row r="478" ht="12.75" customHeight="1" spans="1:1">
      <c r="A478" s="161"/>
    </row>
    <row r="479" ht="12.75" customHeight="1" spans="1:1">
      <c r="A479" s="161"/>
    </row>
    <row r="480" ht="12.75" customHeight="1" spans="1:1">
      <c r="A480" s="161"/>
    </row>
    <row r="481" ht="12.75" customHeight="1" spans="1:1">
      <c r="A481" s="161"/>
    </row>
    <row r="482" ht="12.75" customHeight="1" spans="1:1">
      <c r="A482" s="161"/>
    </row>
    <row r="483" ht="12.75" customHeight="1" spans="1:1">
      <c r="A483" s="161"/>
    </row>
    <row r="484" ht="12.75" customHeight="1" spans="1:1">
      <c r="A484" s="161"/>
    </row>
    <row r="485" ht="12.75" customHeight="1" spans="1:1">
      <c r="A485" s="161"/>
    </row>
    <row r="486" ht="12.75" customHeight="1" spans="1:1">
      <c r="A486" s="161"/>
    </row>
    <row r="487" ht="12.75" customHeight="1" spans="1:1">
      <c r="A487" s="161"/>
    </row>
    <row r="488" ht="12.75" customHeight="1" spans="1:1">
      <c r="A488" s="161"/>
    </row>
    <row r="489" ht="12.75" customHeight="1" spans="1:1">
      <c r="A489" s="161"/>
    </row>
    <row r="490" ht="12.75" customHeight="1" spans="1:1">
      <c r="A490" s="161"/>
    </row>
    <row r="491" ht="12.75" customHeight="1" spans="1:1">
      <c r="A491" s="161"/>
    </row>
    <row r="492" ht="12.75" customHeight="1" spans="1:1">
      <c r="A492" s="161"/>
    </row>
    <row r="493" ht="12.75" customHeight="1" spans="1:1">
      <c r="A493" s="161"/>
    </row>
    <row r="494" ht="12.75" customHeight="1" spans="1:1">
      <c r="A494" s="161"/>
    </row>
    <row r="495" ht="12.75" customHeight="1" spans="1:1">
      <c r="A495" s="161"/>
    </row>
    <row r="496" ht="12.75" customHeight="1" spans="1:1">
      <c r="A496" s="161"/>
    </row>
    <row r="497" ht="12.75" customHeight="1" spans="1:1">
      <c r="A497" s="161"/>
    </row>
    <row r="498" ht="12.75" customHeight="1" spans="1:1">
      <c r="A498" s="161"/>
    </row>
    <row r="499" ht="12.75" customHeight="1" spans="1:1">
      <c r="A499" s="161"/>
    </row>
    <row r="500" ht="12.75" customHeight="1" spans="1:1">
      <c r="A500" s="161"/>
    </row>
    <row r="501" ht="12.75" customHeight="1" spans="1:1">
      <c r="A501" s="161"/>
    </row>
    <row r="502" ht="12.75" customHeight="1" spans="1:1">
      <c r="A502" s="161"/>
    </row>
    <row r="503" ht="12.75" customHeight="1" spans="1:1">
      <c r="A503" s="161"/>
    </row>
    <row r="504" ht="12.75" customHeight="1" spans="1:1">
      <c r="A504" s="161"/>
    </row>
    <row r="505" ht="12.75" customHeight="1" spans="1:1">
      <c r="A505" s="161"/>
    </row>
    <row r="506" ht="12.75" customHeight="1" spans="1:1">
      <c r="A506" s="161"/>
    </row>
    <row r="507" ht="12.75" customHeight="1" spans="1:1">
      <c r="A507" s="161"/>
    </row>
    <row r="508" ht="12.75" customHeight="1" spans="1:1">
      <c r="A508" s="161"/>
    </row>
    <row r="509" ht="12.75" customHeight="1" spans="1:1">
      <c r="A509" s="161"/>
    </row>
    <row r="510" ht="12.75" customHeight="1" spans="1:1">
      <c r="A510" s="161"/>
    </row>
    <row r="511" ht="12.75" customHeight="1" spans="1:1">
      <c r="A511" s="161"/>
    </row>
    <row r="512" ht="12.75" customHeight="1" spans="1:1">
      <c r="A512" s="161"/>
    </row>
    <row r="513" ht="12.75" customHeight="1" spans="1:1">
      <c r="A513" s="161"/>
    </row>
    <row r="514" ht="12.75" customHeight="1" spans="1:1">
      <c r="A514" s="161"/>
    </row>
    <row r="515" ht="12.75" customHeight="1" spans="1:1">
      <c r="A515" s="161"/>
    </row>
    <row r="516" ht="12.75" customHeight="1" spans="1:1">
      <c r="A516" s="161"/>
    </row>
    <row r="517" ht="12.75" customHeight="1" spans="1:1">
      <c r="A517" s="161"/>
    </row>
    <row r="518" ht="12.75" customHeight="1" spans="1:1">
      <c r="A518" s="161"/>
    </row>
    <row r="519" ht="12.75" customHeight="1" spans="1:1">
      <c r="A519" s="161"/>
    </row>
    <row r="520" ht="12.75" customHeight="1" spans="1:1">
      <c r="A520" s="161"/>
    </row>
    <row r="521" ht="12.75" customHeight="1" spans="1:1">
      <c r="A521" s="161"/>
    </row>
    <row r="522" ht="12.75" customHeight="1" spans="1:1">
      <c r="A522" s="161"/>
    </row>
    <row r="523" ht="12.75" customHeight="1" spans="1:1">
      <c r="A523" s="161"/>
    </row>
    <row r="524" ht="12.75" customHeight="1" spans="1:1">
      <c r="A524" s="161"/>
    </row>
    <row r="525" ht="12.75" customHeight="1" spans="1:1">
      <c r="A525" s="161"/>
    </row>
    <row r="526" ht="12.75" customHeight="1" spans="1:1">
      <c r="A526" s="161"/>
    </row>
    <row r="527" ht="12.75" customHeight="1" spans="1:1">
      <c r="A527" s="161"/>
    </row>
    <row r="528" ht="12.75" customHeight="1" spans="1:1">
      <c r="A528" s="161"/>
    </row>
    <row r="529" ht="12.75" customHeight="1" spans="1:1">
      <c r="A529" s="161"/>
    </row>
    <row r="530" ht="12.75" customHeight="1" spans="1:1">
      <c r="A530" s="161"/>
    </row>
    <row r="531" ht="12.75" customHeight="1" spans="1:1">
      <c r="A531" s="161"/>
    </row>
    <row r="532" ht="12.75" customHeight="1" spans="1:1">
      <c r="A532" s="161"/>
    </row>
    <row r="533" ht="12.75" customHeight="1" spans="1:1">
      <c r="A533" s="161"/>
    </row>
    <row r="534" ht="12.75" customHeight="1" spans="1:1">
      <c r="A534" s="161"/>
    </row>
    <row r="535" ht="12.75" customHeight="1" spans="1:1">
      <c r="A535" s="161"/>
    </row>
    <row r="536" ht="12.75" customHeight="1" spans="1:1">
      <c r="A536" s="161"/>
    </row>
    <row r="537" ht="12.75" customHeight="1" spans="1:1">
      <c r="A537" s="161"/>
    </row>
    <row r="538" ht="12.75" customHeight="1" spans="1:1">
      <c r="A538" s="161"/>
    </row>
    <row r="539" ht="12.75" customHeight="1" spans="1:1">
      <c r="A539" s="161"/>
    </row>
    <row r="540" ht="12.75" customHeight="1" spans="1:1">
      <c r="A540" s="161"/>
    </row>
    <row r="541" ht="12.75" customHeight="1" spans="1:1">
      <c r="A541" s="161"/>
    </row>
    <row r="542" ht="12.75" customHeight="1" spans="1:1">
      <c r="A542" s="161"/>
    </row>
    <row r="543" ht="12.75" customHeight="1" spans="1:1">
      <c r="A543" s="161"/>
    </row>
    <row r="544" ht="12.75" customHeight="1" spans="1:1">
      <c r="A544" s="161"/>
    </row>
    <row r="545" ht="12.75" customHeight="1" spans="1:1">
      <c r="A545" s="161"/>
    </row>
    <row r="546" ht="12.75" customHeight="1" spans="1:1">
      <c r="A546" s="161"/>
    </row>
    <row r="547" ht="12.75" customHeight="1" spans="1:1">
      <c r="A547" s="161"/>
    </row>
    <row r="548" ht="12.75" customHeight="1" spans="1:1">
      <c r="A548" s="161"/>
    </row>
    <row r="549" ht="12.75" customHeight="1" spans="1:1">
      <c r="A549" s="161"/>
    </row>
    <row r="550" ht="12.75" customHeight="1" spans="1:1">
      <c r="A550" s="161"/>
    </row>
    <row r="551" ht="12.75" customHeight="1" spans="1:1">
      <c r="A551" s="161"/>
    </row>
    <row r="552" ht="12.75" customHeight="1" spans="1:1">
      <c r="A552" s="161"/>
    </row>
    <row r="553" ht="12.75" customHeight="1" spans="1:1">
      <c r="A553" s="161"/>
    </row>
    <row r="554" ht="12.75" customHeight="1" spans="1:1">
      <c r="A554" s="161"/>
    </row>
    <row r="555" ht="12.75" customHeight="1" spans="1:1">
      <c r="A555" s="161"/>
    </row>
    <row r="556" ht="12.75" customHeight="1" spans="1:1">
      <c r="A556" s="161"/>
    </row>
    <row r="557" ht="12.75" customHeight="1" spans="1:1">
      <c r="A557" s="161"/>
    </row>
    <row r="558" ht="12.75" customHeight="1" spans="1:1">
      <c r="A558" s="161"/>
    </row>
    <row r="559" ht="12.75" customHeight="1" spans="1:1">
      <c r="A559" s="161"/>
    </row>
    <row r="560" ht="12.75" customHeight="1" spans="1:1">
      <c r="A560" s="161"/>
    </row>
    <row r="561" ht="12.75" customHeight="1" spans="1:1">
      <c r="A561" s="161"/>
    </row>
    <row r="562" ht="12.75" customHeight="1" spans="1:1">
      <c r="A562" s="161"/>
    </row>
    <row r="563" ht="12.75" customHeight="1" spans="1:1">
      <c r="A563" s="161"/>
    </row>
    <row r="564" ht="12.75" customHeight="1" spans="1:1">
      <c r="A564" s="161"/>
    </row>
    <row r="565" ht="12.75" customHeight="1" spans="1:1">
      <c r="A565" s="161"/>
    </row>
    <row r="566" ht="12.75" customHeight="1" spans="1:1">
      <c r="A566" s="161"/>
    </row>
    <row r="567" ht="12.75" customHeight="1" spans="1:1">
      <c r="A567" s="161"/>
    </row>
    <row r="568" ht="12.75" customHeight="1" spans="1:1">
      <c r="A568" s="161"/>
    </row>
    <row r="569" ht="12.75" customHeight="1" spans="1:1">
      <c r="A569" s="161"/>
    </row>
    <row r="570" ht="12.75" customHeight="1" spans="1:1">
      <c r="A570" s="161"/>
    </row>
    <row r="571" ht="12.75" customHeight="1" spans="1:1">
      <c r="A571" s="161"/>
    </row>
    <row r="572" ht="12.75" customHeight="1" spans="1:1">
      <c r="A572" s="161"/>
    </row>
    <row r="573" ht="12.75" customHeight="1" spans="1:1">
      <c r="A573" s="161"/>
    </row>
    <row r="574" ht="12.75" customHeight="1" spans="1:1">
      <c r="A574" s="161"/>
    </row>
    <row r="575" ht="12.75" customHeight="1" spans="1:1">
      <c r="A575" s="161"/>
    </row>
    <row r="576" ht="12.75" customHeight="1" spans="1:1">
      <c r="A576" s="161"/>
    </row>
    <row r="577" ht="12.75" customHeight="1" spans="1:1">
      <c r="A577" s="161"/>
    </row>
    <row r="578" ht="12.75" customHeight="1" spans="1:1">
      <c r="A578" s="161"/>
    </row>
    <row r="579" ht="12.75" customHeight="1" spans="1:1">
      <c r="A579" s="161"/>
    </row>
    <row r="580" ht="12.75" customHeight="1" spans="1:1">
      <c r="A580" s="161"/>
    </row>
    <row r="581" ht="12.75" customHeight="1" spans="1:1">
      <c r="A581" s="161"/>
    </row>
    <row r="582" ht="12.75" customHeight="1" spans="1:1">
      <c r="A582" s="161"/>
    </row>
    <row r="583" ht="12.75" customHeight="1" spans="1:1">
      <c r="A583" s="161"/>
    </row>
    <row r="584" ht="12.75" customHeight="1" spans="1:1">
      <c r="A584" s="161"/>
    </row>
    <row r="585" ht="12.75" customHeight="1" spans="1:1">
      <c r="A585" s="161"/>
    </row>
    <row r="586" ht="12.75" customHeight="1" spans="1:1">
      <c r="A586" s="161"/>
    </row>
    <row r="587" ht="12.75" customHeight="1" spans="1:1">
      <c r="A587" s="161"/>
    </row>
    <row r="588" ht="12.75" customHeight="1" spans="1:1">
      <c r="A588" s="161"/>
    </row>
    <row r="589" ht="12.75" customHeight="1" spans="1:1">
      <c r="A589" s="161"/>
    </row>
    <row r="590" ht="12.75" customHeight="1" spans="1:1">
      <c r="A590" s="161"/>
    </row>
    <row r="591" ht="12.75" customHeight="1" spans="1:1">
      <c r="A591" s="161"/>
    </row>
    <row r="592" ht="12.75" customHeight="1" spans="1:1">
      <c r="A592" s="161"/>
    </row>
    <row r="593" ht="12.75" customHeight="1" spans="1:1">
      <c r="A593" s="161"/>
    </row>
    <row r="594" ht="12.75" customHeight="1" spans="1:1">
      <c r="A594" s="161"/>
    </row>
    <row r="595" ht="12.75" customHeight="1" spans="1:1">
      <c r="A595" s="161"/>
    </row>
    <row r="596" ht="12.75" customHeight="1" spans="1:1">
      <c r="A596" s="161"/>
    </row>
    <row r="597" ht="12.75" customHeight="1" spans="1:1">
      <c r="A597" s="161"/>
    </row>
    <row r="598" ht="12.75" customHeight="1" spans="1:1">
      <c r="A598" s="161"/>
    </row>
    <row r="599" ht="12.75" customHeight="1" spans="1:1">
      <c r="A599" s="161"/>
    </row>
    <row r="600" ht="12.75" customHeight="1" spans="1:1">
      <c r="A600" s="161"/>
    </row>
    <row r="601" ht="12.75" customHeight="1" spans="1:1">
      <c r="A601" s="161"/>
    </row>
    <row r="602" ht="12.75" customHeight="1" spans="1:1">
      <c r="A602" s="161"/>
    </row>
    <row r="603" ht="12.75" customHeight="1" spans="1:1">
      <c r="A603" s="161"/>
    </row>
    <row r="604" ht="12.75" customHeight="1" spans="1:1">
      <c r="A604" s="161"/>
    </row>
    <row r="605" ht="12.75" customHeight="1" spans="1:1">
      <c r="A605" s="161"/>
    </row>
    <row r="606" ht="12.75" customHeight="1" spans="1:1">
      <c r="A606" s="161"/>
    </row>
    <row r="607" ht="12.75" customHeight="1" spans="1:1">
      <c r="A607" s="161"/>
    </row>
    <row r="608" ht="12.75" customHeight="1" spans="1:1">
      <c r="A608" s="161"/>
    </row>
    <row r="609" ht="12.75" customHeight="1" spans="1:1">
      <c r="A609" s="161"/>
    </row>
    <row r="610" ht="12.75" customHeight="1" spans="1:1">
      <c r="A610" s="161"/>
    </row>
    <row r="611" ht="12.75" customHeight="1" spans="1:1">
      <c r="A611" s="161"/>
    </row>
    <row r="612" ht="12.75" customHeight="1" spans="1:1">
      <c r="A612" s="161"/>
    </row>
    <row r="613" ht="12.75" customHeight="1" spans="1:1">
      <c r="A613" s="161"/>
    </row>
    <row r="614" ht="12.75" customHeight="1" spans="1:1">
      <c r="A614" s="161"/>
    </row>
    <row r="615" ht="12.75" customHeight="1" spans="1:1">
      <c r="A615" s="161"/>
    </row>
    <row r="616" ht="12.75" customHeight="1" spans="1:1">
      <c r="A616" s="161"/>
    </row>
    <row r="617" ht="12.75" customHeight="1" spans="1:1">
      <c r="A617" s="161"/>
    </row>
    <row r="618" ht="12.75" customHeight="1" spans="1:1">
      <c r="A618" s="161"/>
    </row>
    <row r="619" ht="12.75" customHeight="1" spans="1:1">
      <c r="A619" s="161"/>
    </row>
    <row r="620" ht="12.75" customHeight="1" spans="1:1">
      <c r="A620" s="161"/>
    </row>
    <row r="621" ht="12.75" customHeight="1" spans="1:1">
      <c r="A621" s="161"/>
    </row>
    <row r="622" ht="12.75" customHeight="1" spans="1:1">
      <c r="A622" s="161"/>
    </row>
    <row r="623" ht="12.75" customHeight="1" spans="1:1">
      <c r="A623" s="161"/>
    </row>
    <row r="624" ht="12.75" customHeight="1" spans="1:1">
      <c r="A624" s="161"/>
    </row>
    <row r="625" ht="12.75" customHeight="1" spans="1:1">
      <c r="A625" s="161"/>
    </row>
    <row r="626" ht="12.75" customHeight="1" spans="1:1">
      <c r="A626" s="161"/>
    </row>
    <row r="627" ht="12.75" customHeight="1" spans="1:1">
      <c r="A627" s="161"/>
    </row>
    <row r="628" ht="12.75" customHeight="1" spans="1:1">
      <c r="A628" s="161"/>
    </row>
    <row r="629" ht="12.75" customHeight="1" spans="1:1">
      <c r="A629" s="161"/>
    </row>
    <row r="630" ht="12.75" customHeight="1" spans="1:1">
      <c r="A630" s="161"/>
    </row>
    <row r="631" ht="12.75" customHeight="1" spans="1:1">
      <c r="A631" s="161"/>
    </row>
    <row r="632" ht="12.75" customHeight="1" spans="1:1">
      <c r="A632" s="161"/>
    </row>
    <row r="633" ht="12.75" customHeight="1" spans="1:1">
      <c r="A633" s="161"/>
    </row>
    <row r="634" ht="12.75" customHeight="1" spans="1:1">
      <c r="A634" s="161"/>
    </row>
    <row r="635" ht="12.75" customHeight="1" spans="1:1">
      <c r="A635" s="161"/>
    </row>
    <row r="636" ht="12.75" customHeight="1" spans="1:1">
      <c r="A636" s="161"/>
    </row>
    <row r="637" ht="12.75" customHeight="1" spans="1:1">
      <c r="A637" s="161"/>
    </row>
    <row r="638" ht="12.75" customHeight="1" spans="1:1">
      <c r="A638" s="161"/>
    </row>
    <row r="639" ht="12.75" customHeight="1" spans="1:1">
      <c r="A639" s="161"/>
    </row>
    <row r="640" ht="12.75" customHeight="1" spans="1:1">
      <c r="A640" s="161"/>
    </row>
    <row r="641" ht="12.75" customHeight="1" spans="1:1">
      <c r="A641" s="161"/>
    </row>
    <row r="642" ht="12.75" customHeight="1" spans="1:1">
      <c r="A642" s="161"/>
    </row>
    <row r="643" ht="12.75" customHeight="1" spans="1:1">
      <c r="A643" s="161"/>
    </row>
    <row r="644" ht="12.75" customHeight="1" spans="1:1">
      <c r="A644" s="161"/>
    </row>
    <row r="645" ht="12.75" customHeight="1" spans="1:1">
      <c r="A645" s="161"/>
    </row>
    <row r="646" ht="12.75" customHeight="1" spans="1:1">
      <c r="A646" s="161"/>
    </row>
    <row r="647" ht="12.75" customHeight="1" spans="1:1">
      <c r="A647" s="161"/>
    </row>
    <row r="648" ht="12.75" customHeight="1" spans="1:1">
      <c r="A648" s="161"/>
    </row>
    <row r="649" ht="12.75" customHeight="1" spans="1:1">
      <c r="A649" s="161"/>
    </row>
    <row r="650" ht="12.75" customHeight="1" spans="1:1">
      <c r="A650" s="161"/>
    </row>
    <row r="651" ht="12.75" customHeight="1" spans="1:1">
      <c r="A651" s="161"/>
    </row>
    <row r="652" ht="12.75" customHeight="1" spans="1:1">
      <c r="A652" s="161"/>
    </row>
    <row r="653" ht="12.75" customHeight="1" spans="1:1">
      <c r="A653" s="161"/>
    </row>
    <row r="654" ht="12.75" customHeight="1" spans="1:1">
      <c r="A654" s="161"/>
    </row>
    <row r="655" ht="12.75" customHeight="1" spans="1:1">
      <c r="A655" s="161"/>
    </row>
    <row r="656" ht="12.75" customHeight="1" spans="1:1">
      <c r="A656" s="161"/>
    </row>
    <row r="657" ht="12.75" customHeight="1" spans="1:1">
      <c r="A657" s="161"/>
    </row>
    <row r="658" ht="12.75" customHeight="1" spans="1:1">
      <c r="A658" s="161"/>
    </row>
    <row r="659" ht="12.75" customHeight="1" spans="1:1">
      <c r="A659" s="161"/>
    </row>
    <row r="660" ht="12.75" customHeight="1" spans="1:1">
      <c r="A660" s="161"/>
    </row>
    <row r="661" ht="12.75" customHeight="1" spans="1:1">
      <c r="A661" s="161"/>
    </row>
    <row r="662" ht="12.75" customHeight="1" spans="1:1">
      <c r="A662" s="161"/>
    </row>
    <row r="663" ht="12.75" customHeight="1" spans="1:1">
      <c r="A663" s="161"/>
    </row>
    <row r="664" ht="12.75" customHeight="1" spans="1:1">
      <c r="A664" s="161"/>
    </row>
    <row r="665" ht="12.75" customHeight="1" spans="1:1">
      <c r="A665" s="161"/>
    </row>
    <row r="666" ht="12.75" customHeight="1" spans="1:1">
      <c r="A666" s="161"/>
    </row>
    <row r="667" ht="12.75" customHeight="1" spans="1:1">
      <c r="A667" s="161"/>
    </row>
    <row r="668" ht="12.75" customHeight="1" spans="1:1">
      <c r="A668" s="161"/>
    </row>
    <row r="669" ht="12.75" customHeight="1" spans="1:1">
      <c r="A669" s="161"/>
    </row>
    <row r="670" ht="12.75" customHeight="1" spans="1:1">
      <c r="A670" s="161"/>
    </row>
    <row r="671" ht="12.75" customHeight="1" spans="1:1">
      <c r="A671" s="161"/>
    </row>
    <row r="672" ht="12.75" customHeight="1" spans="1:1">
      <c r="A672" s="161"/>
    </row>
    <row r="673" ht="12.75" customHeight="1" spans="1:1">
      <c r="A673" s="161"/>
    </row>
    <row r="674" ht="12.75" customHeight="1" spans="1:1">
      <c r="A674" s="161"/>
    </row>
    <row r="675" ht="12.75" customHeight="1" spans="1:1">
      <c r="A675" s="161"/>
    </row>
    <row r="676" ht="12.75" customHeight="1" spans="1:1">
      <c r="A676" s="161"/>
    </row>
    <row r="677" ht="12.75" customHeight="1" spans="1:1">
      <c r="A677" s="161"/>
    </row>
    <row r="678" ht="12.75" customHeight="1" spans="1:1">
      <c r="A678" s="161"/>
    </row>
    <row r="679" ht="12.75" customHeight="1" spans="1:1">
      <c r="A679" s="161"/>
    </row>
    <row r="680" ht="12.75" customHeight="1" spans="1:1">
      <c r="A680" s="161"/>
    </row>
    <row r="681" ht="12.75" customHeight="1" spans="1:1">
      <c r="A681" s="161"/>
    </row>
    <row r="682" ht="12.75" customHeight="1" spans="1:1">
      <c r="A682" s="161"/>
    </row>
    <row r="683" ht="12.75" customHeight="1" spans="1:1">
      <c r="A683" s="161"/>
    </row>
    <row r="684" ht="12.75" customHeight="1" spans="1:1">
      <c r="A684" s="161"/>
    </row>
    <row r="685" ht="12.75" customHeight="1" spans="1:1">
      <c r="A685" s="161"/>
    </row>
    <row r="686" ht="12.75" customHeight="1" spans="1:1">
      <c r="A686" s="161"/>
    </row>
    <row r="687" ht="12.75" customHeight="1" spans="1:1">
      <c r="A687" s="161"/>
    </row>
    <row r="688" ht="12.75" customHeight="1" spans="1:1">
      <c r="A688" s="161"/>
    </row>
    <row r="689" ht="12.75" customHeight="1" spans="1:1">
      <c r="A689" s="161"/>
    </row>
    <row r="690" ht="12.75" customHeight="1" spans="1:1">
      <c r="A690" s="161"/>
    </row>
    <row r="691" ht="12.75" customHeight="1" spans="1:1">
      <c r="A691" s="161"/>
    </row>
    <row r="692" ht="12.75" customHeight="1" spans="1:1">
      <c r="A692" s="161"/>
    </row>
    <row r="693" ht="12.75" customHeight="1" spans="1:1">
      <c r="A693" s="161"/>
    </row>
    <row r="694" ht="12.75" customHeight="1" spans="1:1">
      <c r="A694" s="161"/>
    </row>
    <row r="695" ht="12.75" customHeight="1" spans="1:1">
      <c r="A695" s="161"/>
    </row>
    <row r="696" ht="12.75" customHeight="1" spans="1:1">
      <c r="A696" s="161"/>
    </row>
    <row r="697" ht="12.75" customHeight="1" spans="1:1">
      <c r="A697" s="161"/>
    </row>
    <row r="698" ht="12.75" customHeight="1" spans="1:1">
      <c r="A698" s="161"/>
    </row>
    <row r="699" ht="12.75" customHeight="1" spans="1:1">
      <c r="A699" s="161"/>
    </row>
    <row r="700" ht="12.75" customHeight="1" spans="1:1">
      <c r="A700" s="161"/>
    </row>
    <row r="701" ht="12.75" customHeight="1" spans="1:1">
      <c r="A701" s="161"/>
    </row>
    <row r="702" ht="12.75" customHeight="1" spans="1:1">
      <c r="A702" s="161"/>
    </row>
    <row r="703" ht="12.75" customHeight="1" spans="1:1">
      <c r="A703" s="161"/>
    </row>
    <row r="704" ht="12.75" customHeight="1" spans="1:1">
      <c r="A704" s="161"/>
    </row>
    <row r="705" ht="12.75" customHeight="1" spans="1:1">
      <c r="A705" s="161"/>
    </row>
    <row r="706" ht="12.75" customHeight="1" spans="1:1">
      <c r="A706" s="161"/>
    </row>
    <row r="707" ht="12.75" customHeight="1" spans="1:1">
      <c r="A707" s="161"/>
    </row>
    <row r="708" ht="12.75" customHeight="1" spans="1:1">
      <c r="A708" s="161"/>
    </row>
    <row r="709" ht="12.75" customHeight="1" spans="1:1">
      <c r="A709" s="161"/>
    </row>
    <row r="710" ht="12.75" customHeight="1" spans="1:1">
      <c r="A710" s="161"/>
    </row>
    <row r="711" ht="12.75" customHeight="1" spans="1:1">
      <c r="A711" s="161"/>
    </row>
    <row r="712" ht="12.75" customHeight="1" spans="1:1">
      <c r="A712" s="161"/>
    </row>
    <row r="713" ht="12.75" customHeight="1" spans="1:1">
      <c r="A713" s="161"/>
    </row>
    <row r="714" ht="12.75" customHeight="1" spans="1:1">
      <c r="A714" s="161"/>
    </row>
    <row r="715" ht="12.75" customHeight="1" spans="1:1">
      <c r="A715" s="161"/>
    </row>
    <row r="716" ht="12.75" customHeight="1" spans="1:1">
      <c r="A716" s="161"/>
    </row>
    <row r="717" ht="12.75" customHeight="1" spans="1:1">
      <c r="A717" s="161"/>
    </row>
    <row r="718" ht="12.75" customHeight="1" spans="1:1">
      <c r="A718" s="161"/>
    </row>
    <row r="719" ht="12.75" customHeight="1" spans="1:1">
      <c r="A719" s="161"/>
    </row>
    <row r="720" ht="12.75" customHeight="1" spans="1:1">
      <c r="A720" s="161"/>
    </row>
    <row r="721" ht="12.75" customHeight="1" spans="1:1">
      <c r="A721" s="161"/>
    </row>
    <row r="722" ht="12.75" customHeight="1" spans="1:1">
      <c r="A722" s="161"/>
    </row>
    <row r="723" ht="12.75" customHeight="1" spans="1:1">
      <c r="A723" s="161"/>
    </row>
    <row r="724" ht="12.75" customHeight="1" spans="1:1">
      <c r="A724" s="161"/>
    </row>
    <row r="725" ht="12.75" customHeight="1" spans="1:1">
      <c r="A725" s="161"/>
    </row>
    <row r="726" ht="12.75" customHeight="1" spans="1:1">
      <c r="A726" s="161"/>
    </row>
    <row r="727" ht="12.75" customHeight="1" spans="1:1">
      <c r="A727" s="161"/>
    </row>
    <row r="728" ht="12.75" customHeight="1" spans="1:1">
      <c r="A728" s="161"/>
    </row>
    <row r="729" ht="12.75" customHeight="1" spans="1:1">
      <c r="A729" s="161"/>
    </row>
    <row r="730" ht="12.75" customHeight="1" spans="1:1">
      <c r="A730" s="161"/>
    </row>
    <row r="731" ht="12.75" customHeight="1" spans="1:1">
      <c r="A731" s="161"/>
    </row>
    <row r="732" ht="12.75" customHeight="1" spans="1:1">
      <c r="A732" s="161"/>
    </row>
    <row r="733" ht="12.75" customHeight="1" spans="1:1">
      <c r="A733" s="161"/>
    </row>
    <row r="734" ht="12.75" customHeight="1" spans="1:1">
      <c r="A734" s="161"/>
    </row>
    <row r="735" ht="12.75" customHeight="1" spans="1:1">
      <c r="A735" s="161"/>
    </row>
    <row r="736" ht="12.75" customHeight="1" spans="1:1">
      <c r="A736" s="161"/>
    </row>
    <row r="737" ht="12.75" customHeight="1" spans="1:1">
      <c r="A737" s="161"/>
    </row>
    <row r="738" ht="12.75" customHeight="1" spans="1:1">
      <c r="A738" s="161"/>
    </row>
    <row r="739" ht="12.75" customHeight="1" spans="1:1">
      <c r="A739" s="161"/>
    </row>
    <row r="740" ht="12.75" customHeight="1" spans="1:1">
      <c r="A740" s="161"/>
    </row>
    <row r="741" ht="12.75" customHeight="1" spans="1:1">
      <c r="A741" s="161"/>
    </row>
    <row r="742" ht="12.75" customHeight="1" spans="1:1">
      <c r="A742" s="161"/>
    </row>
    <row r="743" ht="12.75" customHeight="1" spans="1:1">
      <c r="A743" s="161"/>
    </row>
    <row r="744" ht="12.75" customHeight="1" spans="1:1">
      <c r="A744" s="161"/>
    </row>
    <row r="745" ht="12.75" customHeight="1" spans="1:1">
      <c r="A745" s="161"/>
    </row>
    <row r="746" ht="12.75" customHeight="1" spans="1:1">
      <c r="A746" s="161"/>
    </row>
    <row r="747" ht="12.75" customHeight="1" spans="1:1">
      <c r="A747" s="161"/>
    </row>
    <row r="748" ht="12.75" customHeight="1" spans="1:1">
      <c r="A748" s="161"/>
    </row>
    <row r="749" ht="12.75" customHeight="1" spans="1:1">
      <c r="A749" s="161"/>
    </row>
    <row r="750" ht="12.75" customHeight="1" spans="1:1">
      <c r="A750" s="161"/>
    </row>
    <row r="751" ht="12.75" customHeight="1" spans="1:1">
      <c r="A751" s="161"/>
    </row>
    <row r="752" ht="12.75" customHeight="1" spans="1:1">
      <c r="A752" s="161"/>
    </row>
    <row r="753" ht="12.75" customHeight="1" spans="1:1">
      <c r="A753" s="161"/>
    </row>
    <row r="754" ht="12.75" customHeight="1" spans="1:1">
      <c r="A754" s="161"/>
    </row>
    <row r="755" ht="12.75" customHeight="1" spans="1:1">
      <c r="A755" s="161"/>
    </row>
    <row r="756" ht="12.75" customHeight="1" spans="1:1">
      <c r="A756" s="161"/>
    </row>
    <row r="757" ht="12.75" customHeight="1" spans="1:1">
      <c r="A757" s="161"/>
    </row>
    <row r="758" ht="12.75" customHeight="1" spans="1:1">
      <c r="A758" s="161"/>
    </row>
    <row r="759" ht="12.75" customHeight="1" spans="1:1">
      <c r="A759" s="161"/>
    </row>
    <row r="760" ht="12.75" customHeight="1" spans="1:1">
      <c r="A760" s="161"/>
    </row>
    <row r="761" ht="12.75" customHeight="1" spans="1:1">
      <c r="A761" s="161"/>
    </row>
    <row r="762" ht="12.75" customHeight="1" spans="1:1">
      <c r="A762" s="161"/>
    </row>
    <row r="763" ht="12.75" customHeight="1" spans="1:1">
      <c r="A763" s="161"/>
    </row>
    <row r="764" ht="12.75" customHeight="1" spans="1:1">
      <c r="A764" s="161"/>
    </row>
    <row r="765" ht="12.75" customHeight="1" spans="1:1">
      <c r="A765" s="161"/>
    </row>
    <row r="766" ht="12.75" customHeight="1" spans="1:1">
      <c r="A766" s="161"/>
    </row>
    <row r="767" ht="12.75" customHeight="1" spans="1:1">
      <c r="A767" s="161"/>
    </row>
    <row r="768" ht="12.75" customHeight="1" spans="1:1">
      <c r="A768" s="161"/>
    </row>
    <row r="769" ht="12.75" customHeight="1" spans="1:1">
      <c r="A769" s="161"/>
    </row>
    <row r="770" ht="12.75" customHeight="1" spans="1:1">
      <c r="A770" s="161"/>
    </row>
    <row r="771" ht="12.75" customHeight="1" spans="1:1">
      <c r="A771" s="161"/>
    </row>
    <row r="772" ht="12.75" customHeight="1" spans="1:1">
      <c r="A772" s="161"/>
    </row>
    <row r="773" ht="12.75" customHeight="1" spans="1:1">
      <c r="A773" s="161"/>
    </row>
    <row r="774" ht="12.75" customHeight="1" spans="1:1">
      <c r="A774" s="161"/>
    </row>
    <row r="775" ht="12.75" customHeight="1" spans="1:1">
      <c r="A775" s="161"/>
    </row>
    <row r="776" ht="12.75" customHeight="1" spans="1:1">
      <c r="A776" s="161"/>
    </row>
    <row r="777" ht="12.75" customHeight="1" spans="1:1">
      <c r="A777" s="161"/>
    </row>
    <row r="778" ht="12.75" customHeight="1" spans="1:1">
      <c r="A778" s="161"/>
    </row>
    <row r="779" ht="12.75" customHeight="1" spans="1:1">
      <c r="A779" s="161"/>
    </row>
    <row r="780" ht="12.75" customHeight="1" spans="1:1">
      <c r="A780" s="161"/>
    </row>
    <row r="781" ht="12.75" customHeight="1" spans="1:1">
      <c r="A781" s="161"/>
    </row>
    <row r="782" ht="12.75" customHeight="1" spans="1:1">
      <c r="A782" s="161"/>
    </row>
    <row r="783" ht="12.75" customHeight="1" spans="1:1">
      <c r="A783" s="161"/>
    </row>
    <row r="784" ht="12.75" customHeight="1" spans="1:1">
      <c r="A784" s="161"/>
    </row>
    <row r="785" ht="12.75" customHeight="1" spans="1:1">
      <c r="A785" s="161"/>
    </row>
    <row r="786" ht="12.75" customHeight="1" spans="1:1">
      <c r="A786" s="161"/>
    </row>
    <row r="787" ht="12.75" customHeight="1" spans="1:1">
      <c r="A787" s="161"/>
    </row>
    <row r="788" ht="12.75" customHeight="1" spans="1:1">
      <c r="A788" s="161"/>
    </row>
    <row r="789" ht="12.75" customHeight="1" spans="1:1">
      <c r="A789" s="161"/>
    </row>
    <row r="790" ht="12.75" customHeight="1" spans="1:1">
      <c r="A790" s="161"/>
    </row>
    <row r="791" ht="12.75" customHeight="1" spans="1:1">
      <c r="A791" s="161"/>
    </row>
    <row r="792" ht="12.75" customHeight="1" spans="1:1">
      <c r="A792" s="161"/>
    </row>
    <row r="793" ht="12.75" customHeight="1" spans="1:1">
      <c r="A793" s="161"/>
    </row>
    <row r="794" ht="12.75" customHeight="1" spans="1:1">
      <c r="A794" s="161"/>
    </row>
    <row r="795" ht="12.75" customHeight="1" spans="1:1">
      <c r="A795" s="161"/>
    </row>
    <row r="796" ht="12.75" customHeight="1" spans="1:1">
      <c r="A796" s="161"/>
    </row>
    <row r="797" ht="12.75" customHeight="1" spans="1:1">
      <c r="A797" s="161"/>
    </row>
    <row r="798" ht="12.75" customHeight="1" spans="1:1">
      <c r="A798" s="161"/>
    </row>
    <row r="799" ht="12.75" customHeight="1" spans="1:1">
      <c r="A799" s="161"/>
    </row>
    <row r="800" ht="12.75" customHeight="1" spans="1:1">
      <c r="A800" s="161"/>
    </row>
    <row r="801" ht="12.75" customHeight="1" spans="1:1">
      <c r="A801" s="161"/>
    </row>
    <row r="802" ht="12.75" customHeight="1" spans="1:1">
      <c r="A802" s="161"/>
    </row>
    <row r="803" ht="12.75" customHeight="1" spans="1:1">
      <c r="A803" s="161"/>
    </row>
    <row r="804" ht="12.75" customHeight="1" spans="1:1">
      <c r="A804" s="161"/>
    </row>
    <row r="805" ht="12.75" customHeight="1" spans="1:1">
      <c r="A805" s="161"/>
    </row>
    <row r="806" ht="12.75" customHeight="1" spans="1:1">
      <c r="A806" s="161"/>
    </row>
    <row r="807" ht="12.75" customHeight="1" spans="1:1">
      <c r="A807" s="161"/>
    </row>
    <row r="808" ht="12.75" customHeight="1" spans="1:1">
      <c r="A808" s="161"/>
    </row>
    <row r="809" ht="12.75" customHeight="1" spans="1:1">
      <c r="A809" s="161"/>
    </row>
    <row r="810" ht="12.75" customHeight="1" spans="1:1">
      <c r="A810" s="161"/>
    </row>
    <row r="811" ht="12.75" customHeight="1" spans="1:1">
      <c r="A811" s="161"/>
    </row>
    <row r="812" ht="12.75" customHeight="1" spans="1:1">
      <c r="A812" s="161"/>
    </row>
    <row r="813" ht="12.75" customHeight="1" spans="1:1">
      <c r="A813" s="161"/>
    </row>
    <row r="814" ht="12.75" customHeight="1" spans="1:1">
      <c r="A814" s="161"/>
    </row>
    <row r="815" ht="12.75" customHeight="1" spans="1:1">
      <c r="A815" s="161"/>
    </row>
    <row r="816" ht="12.75" customHeight="1" spans="1:1">
      <c r="A816" s="161"/>
    </row>
    <row r="817" ht="12.75" customHeight="1" spans="1:1">
      <c r="A817" s="161"/>
    </row>
    <row r="818" ht="12.75" customHeight="1" spans="1:1">
      <c r="A818" s="161"/>
    </row>
    <row r="819" ht="12.75" customHeight="1" spans="1:1">
      <c r="A819" s="161"/>
    </row>
    <row r="820" ht="12.75" customHeight="1" spans="1:1">
      <c r="A820" s="161"/>
    </row>
    <row r="821" ht="12.75" customHeight="1" spans="1:1">
      <c r="A821" s="161"/>
    </row>
    <row r="822" ht="12.75" customHeight="1" spans="1:1">
      <c r="A822" s="161"/>
    </row>
    <row r="823" ht="12.75" customHeight="1" spans="1:1">
      <c r="A823" s="161"/>
    </row>
    <row r="824" ht="12.75" customHeight="1" spans="1:1">
      <c r="A824" s="161"/>
    </row>
    <row r="825" ht="12.75" customHeight="1" spans="1:1">
      <c r="A825" s="161"/>
    </row>
    <row r="826" ht="12.75" customHeight="1" spans="1:1">
      <c r="A826" s="161"/>
    </row>
    <row r="827" ht="12.75" customHeight="1" spans="1:1">
      <c r="A827" s="161"/>
    </row>
    <row r="828" ht="12.75" customHeight="1" spans="1:1">
      <c r="A828" s="161"/>
    </row>
    <row r="829" ht="12.75" customHeight="1" spans="1:1">
      <c r="A829" s="161"/>
    </row>
    <row r="830" ht="12.75" customHeight="1" spans="1:1">
      <c r="A830" s="161"/>
    </row>
    <row r="831" ht="12.75" customHeight="1" spans="1:1">
      <c r="A831" s="161"/>
    </row>
    <row r="832" ht="12.75" customHeight="1" spans="1:1">
      <c r="A832" s="161"/>
    </row>
    <row r="833" ht="12.75" customHeight="1" spans="1:1">
      <c r="A833" s="161"/>
    </row>
    <row r="834" ht="12.75" customHeight="1" spans="1:1">
      <c r="A834" s="161"/>
    </row>
    <row r="835" ht="12.75" customHeight="1" spans="1:1">
      <c r="A835" s="161"/>
    </row>
    <row r="836" ht="12.75" customHeight="1" spans="1:1">
      <c r="A836" s="161"/>
    </row>
    <row r="837" ht="12.75" customHeight="1" spans="1:1">
      <c r="A837" s="161"/>
    </row>
    <row r="838" ht="12.75" customHeight="1" spans="1:1">
      <c r="A838" s="161"/>
    </row>
    <row r="839" ht="12.75" customHeight="1" spans="1:1">
      <c r="A839" s="161"/>
    </row>
    <row r="840" ht="12.75" customHeight="1" spans="1:1">
      <c r="A840" s="161"/>
    </row>
    <row r="841" ht="12.75" customHeight="1" spans="1:1">
      <c r="A841" s="161"/>
    </row>
    <row r="842" ht="12.75" customHeight="1" spans="1:1">
      <c r="A842" s="161"/>
    </row>
    <row r="843" ht="12.75" customHeight="1" spans="1:1">
      <c r="A843" s="161"/>
    </row>
    <row r="844" ht="12.75" customHeight="1" spans="1:1">
      <c r="A844" s="161"/>
    </row>
    <row r="845" ht="12.75" customHeight="1" spans="1:1">
      <c r="A845" s="161"/>
    </row>
    <row r="846" ht="12.75" customHeight="1" spans="1:1">
      <c r="A846" s="161"/>
    </row>
    <row r="847" ht="12.75" customHeight="1" spans="1:1">
      <c r="A847" s="161"/>
    </row>
    <row r="848" ht="12.75" customHeight="1" spans="1:1">
      <c r="A848" s="161"/>
    </row>
    <row r="849" ht="12.75" customHeight="1" spans="1:1">
      <c r="A849" s="161"/>
    </row>
    <row r="850" ht="12.75" customHeight="1" spans="1:1">
      <c r="A850" s="161"/>
    </row>
    <row r="851" ht="12.75" customHeight="1" spans="1:1">
      <c r="A851" s="161"/>
    </row>
    <row r="852" ht="12.75" customHeight="1" spans="1:1">
      <c r="A852" s="161"/>
    </row>
    <row r="853" ht="12.75" customHeight="1" spans="1:1">
      <c r="A853" s="161"/>
    </row>
    <row r="854" ht="12.75" customHeight="1" spans="1:1">
      <c r="A854" s="161"/>
    </row>
    <row r="855" ht="12.75" customHeight="1" spans="1:1">
      <c r="A855" s="161"/>
    </row>
    <row r="856" ht="12.75" customHeight="1" spans="1:1">
      <c r="A856" s="161"/>
    </row>
    <row r="857" ht="12.75" customHeight="1" spans="1:1">
      <c r="A857" s="161"/>
    </row>
    <row r="858" ht="12.75" customHeight="1" spans="1:1">
      <c r="A858" s="161"/>
    </row>
    <row r="859" ht="12.75" customHeight="1" spans="1:1">
      <c r="A859" s="161"/>
    </row>
    <row r="860" ht="12.75" customHeight="1" spans="1:1">
      <c r="A860" s="161"/>
    </row>
    <row r="861" ht="12.75" customHeight="1" spans="1:1">
      <c r="A861" s="161"/>
    </row>
    <row r="862" ht="12.75" customHeight="1" spans="1:1">
      <c r="A862" s="161"/>
    </row>
    <row r="863" ht="12.75" customHeight="1" spans="1:1">
      <c r="A863" s="161"/>
    </row>
    <row r="864" ht="12.75" customHeight="1" spans="1:1">
      <c r="A864" s="161"/>
    </row>
    <row r="865" ht="12.75" customHeight="1" spans="1:1">
      <c r="A865" s="161"/>
    </row>
    <row r="866" ht="12.75" customHeight="1" spans="1:1">
      <c r="A866" s="161"/>
    </row>
    <row r="867" ht="12.75" customHeight="1" spans="1:1">
      <c r="A867" s="161"/>
    </row>
    <row r="868" ht="12.75" customHeight="1" spans="1:1">
      <c r="A868" s="161"/>
    </row>
    <row r="869" ht="12.75" customHeight="1" spans="1:1">
      <c r="A869" s="161"/>
    </row>
    <row r="870" ht="12.75" customHeight="1" spans="1:1">
      <c r="A870" s="161"/>
    </row>
    <row r="871" ht="12.75" customHeight="1" spans="1:1">
      <c r="A871" s="161"/>
    </row>
    <row r="872" ht="12.75" customHeight="1" spans="1:1">
      <c r="A872" s="161"/>
    </row>
    <row r="873" ht="12.75" customHeight="1" spans="1:1">
      <c r="A873" s="161"/>
    </row>
    <row r="874" ht="12.75" customHeight="1" spans="1:1">
      <c r="A874" s="161"/>
    </row>
    <row r="875" ht="12.75" customHeight="1" spans="1:1">
      <c r="A875" s="161"/>
    </row>
    <row r="876" ht="12.75" customHeight="1" spans="1:1">
      <c r="A876" s="161"/>
    </row>
    <row r="877" ht="12.75" customHeight="1" spans="1:1">
      <c r="A877" s="161"/>
    </row>
    <row r="878" ht="12.75" customHeight="1" spans="1:1">
      <c r="A878" s="161"/>
    </row>
    <row r="879" ht="12.75" customHeight="1" spans="1:1">
      <c r="A879" s="161"/>
    </row>
    <row r="880" ht="12.75" customHeight="1" spans="1:1">
      <c r="A880" s="161"/>
    </row>
    <row r="881" ht="12.75" customHeight="1" spans="1:1">
      <c r="A881" s="161"/>
    </row>
    <row r="882" ht="12.75" customHeight="1" spans="1:1">
      <c r="A882" s="161"/>
    </row>
    <row r="883" ht="12.75" customHeight="1" spans="1:1">
      <c r="A883" s="161"/>
    </row>
    <row r="884" ht="12.75" customHeight="1" spans="1:1">
      <c r="A884" s="161"/>
    </row>
    <row r="885" ht="12.75" customHeight="1" spans="1:1">
      <c r="A885" s="161"/>
    </row>
    <row r="886" ht="12.75" customHeight="1" spans="1:1">
      <c r="A886" s="161"/>
    </row>
    <row r="887" ht="12.75" customHeight="1" spans="1:1">
      <c r="A887" s="161"/>
    </row>
    <row r="888" ht="12.75" customHeight="1" spans="1:1">
      <c r="A888" s="161"/>
    </row>
    <row r="889" ht="12.75" customHeight="1" spans="1:1">
      <c r="A889" s="161"/>
    </row>
    <row r="890" ht="12.75" customHeight="1" spans="1:1">
      <c r="A890" s="161"/>
    </row>
    <row r="891" ht="12.75" customHeight="1" spans="1:1">
      <c r="A891" s="161"/>
    </row>
    <row r="892" ht="12.75" customHeight="1" spans="1:1">
      <c r="A892" s="161"/>
    </row>
    <row r="893" ht="12.75" customHeight="1" spans="1:1">
      <c r="A893" s="161"/>
    </row>
    <row r="894" ht="12.75" customHeight="1" spans="1:1">
      <c r="A894" s="161"/>
    </row>
    <row r="895" ht="12.75" customHeight="1" spans="1:1">
      <c r="A895" s="161"/>
    </row>
    <row r="896" ht="12.75" customHeight="1" spans="1:1">
      <c r="A896" s="161"/>
    </row>
    <row r="897" ht="12.75" customHeight="1" spans="1:1">
      <c r="A897" s="161"/>
    </row>
    <row r="898" ht="12.75" customHeight="1" spans="1:1">
      <c r="A898" s="161"/>
    </row>
    <row r="899" ht="12.75" customHeight="1" spans="1:1">
      <c r="A899" s="161"/>
    </row>
    <row r="900" ht="12.75" customHeight="1" spans="1:1">
      <c r="A900" s="161"/>
    </row>
    <row r="901" ht="12.75" customHeight="1" spans="1:1">
      <c r="A901" s="161"/>
    </row>
    <row r="902" ht="12.75" customHeight="1" spans="1:1">
      <c r="A902" s="161"/>
    </row>
    <row r="903" ht="12.75" customHeight="1" spans="1:1">
      <c r="A903" s="161"/>
    </row>
    <row r="904" ht="12.75" customHeight="1" spans="1:1">
      <c r="A904" s="161"/>
    </row>
    <row r="905" ht="12.75" customHeight="1" spans="1:1">
      <c r="A905" s="161"/>
    </row>
    <row r="906" ht="12.75" customHeight="1" spans="1:1">
      <c r="A906" s="161"/>
    </row>
    <row r="907" ht="12.75" customHeight="1" spans="1:1">
      <c r="A907" s="161"/>
    </row>
    <row r="908" ht="12.75" customHeight="1" spans="1:1">
      <c r="A908" s="161"/>
    </row>
    <row r="909" ht="12.75" customHeight="1" spans="1:1">
      <c r="A909" s="161"/>
    </row>
    <row r="910" ht="12.75" customHeight="1" spans="1:1">
      <c r="A910" s="161"/>
    </row>
    <row r="911" ht="12.75" customHeight="1" spans="1:1">
      <c r="A911" s="161"/>
    </row>
    <row r="912" ht="12.75" customHeight="1" spans="1:1">
      <c r="A912" s="161"/>
    </row>
    <row r="913" ht="12.75" customHeight="1" spans="1:1">
      <c r="A913" s="161"/>
    </row>
    <row r="914" ht="12.75" customHeight="1" spans="1:1">
      <c r="A914" s="161"/>
    </row>
    <row r="915" ht="12.75" customHeight="1" spans="1:1">
      <c r="A915" s="161"/>
    </row>
    <row r="916" ht="12.75" customHeight="1" spans="1:1">
      <c r="A916" s="161"/>
    </row>
    <row r="917" ht="12.75" customHeight="1" spans="1:1">
      <c r="A917" s="161"/>
    </row>
    <row r="918" ht="12.75" customHeight="1" spans="1:1">
      <c r="A918" s="161"/>
    </row>
    <row r="919" ht="12.75" customHeight="1" spans="1:1">
      <c r="A919" s="161"/>
    </row>
    <row r="920" ht="12.75" customHeight="1" spans="1:1">
      <c r="A920" s="161"/>
    </row>
    <row r="921" ht="12.75" customHeight="1" spans="1:1">
      <c r="A921" s="161"/>
    </row>
    <row r="922" ht="12.75" customHeight="1" spans="1:1">
      <c r="A922" s="161"/>
    </row>
    <row r="923" ht="12.75" customHeight="1" spans="1:1">
      <c r="A923" s="161"/>
    </row>
    <row r="924" ht="12.75" customHeight="1" spans="1:1">
      <c r="A924" s="161"/>
    </row>
    <row r="925" ht="12.75" customHeight="1" spans="1:1">
      <c r="A925" s="161"/>
    </row>
    <row r="926" ht="12.75" customHeight="1" spans="1:1">
      <c r="A926" s="161"/>
    </row>
    <row r="927" ht="12.75" customHeight="1" spans="1:1">
      <c r="A927" s="161"/>
    </row>
    <row r="928" ht="12.75" customHeight="1" spans="1:1">
      <c r="A928" s="161"/>
    </row>
    <row r="929" ht="12.75" customHeight="1" spans="1:1">
      <c r="A929" s="161"/>
    </row>
    <row r="930" ht="12.75" customHeight="1" spans="1:1">
      <c r="A930" s="161"/>
    </row>
    <row r="931" ht="12.75" customHeight="1" spans="1:1">
      <c r="A931" s="161"/>
    </row>
    <row r="932" ht="12.75" customHeight="1" spans="1:1">
      <c r="A932" s="161"/>
    </row>
    <row r="933" ht="12.75" customHeight="1" spans="1:1">
      <c r="A933" s="161"/>
    </row>
    <row r="934" ht="12.75" customHeight="1" spans="1:1">
      <c r="A934" s="161"/>
    </row>
    <row r="935" ht="12.75" customHeight="1" spans="1:1">
      <c r="A935" s="161"/>
    </row>
    <row r="936" ht="12.75" customHeight="1" spans="1:1">
      <c r="A936" s="161"/>
    </row>
    <row r="937" ht="12.75" customHeight="1" spans="1:1">
      <c r="A937" s="161"/>
    </row>
    <row r="938" ht="12.75" customHeight="1" spans="1:1">
      <c r="A938" s="161"/>
    </row>
    <row r="939" ht="12.75" customHeight="1" spans="1:1">
      <c r="A939" s="161"/>
    </row>
    <row r="940" ht="12.75" customHeight="1" spans="1:1">
      <c r="A940" s="161"/>
    </row>
    <row r="941" ht="12.75" customHeight="1" spans="1:1">
      <c r="A941" s="161"/>
    </row>
    <row r="942" ht="12.75" customHeight="1" spans="1:1">
      <c r="A942" s="161"/>
    </row>
    <row r="943" ht="12.75" customHeight="1" spans="1:1">
      <c r="A943" s="161"/>
    </row>
    <row r="944" ht="12.75" customHeight="1" spans="1:1">
      <c r="A944" s="161"/>
    </row>
    <row r="945" ht="12.75" customHeight="1" spans="1:1">
      <c r="A945" s="161"/>
    </row>
    <row r="946" ht="12.75" customHeight="1" spans="1:1">
      <c r="A946" s="161"/>
    </row>
    <row r="947" ht="12.75" customHeight="1" spans="1:1">
      <c r="A947" s="161"/>
    </row>
    <row r="948" ht="12.75" customHeight="1" spans="1:1">
      <c r="A948" s="161"/>
    </row>
    <row r="949" ht="12.75" customHeight="1" spans="1:1">
      <c r="A949" s="161"/>
    </row>
    <row r="950" ht="12.75" customHeight="1" spans="1:1">
      <c r="A950" s="161"/>
    </row>
    <row r="951" ht="12.75" customHeight="1" spans="1:1">
      <c r="A951" s="161"/>
    </row>
    <row r="952" ht="12.75" customHeight="1" spans="1:1">
      <c r="A952" s="161"/>
    </row>
    <row r="953" ht="12.75" customHeight="1" spans="1:1">
      <c r="A953" s="161"/>
    </row>
    <row r="954" ht="12.75" customHeight="1" spans="1:1">
      <c r="A954" s="161"/>
    </row>
    <row r="955" ht="12.75" customHeight="1" spans="1:1">
      <c r="A955" s="161"/>
    </row>
    <row r="956" ht="12.75" customHeight="1" spans="1:1">
      <c r="A956" s="161"/>
    </row>
    <row r="957" ht="12.75" customHeight="1" spans="1:1">
      <c r="A957" s="161"/>
    </row>
    <row r="958" ht="12.75" customHeight="1" spans="1:1">
      <c r="A958" s="161"/>
    </row>
    <row r="959" ht="12.75" customHeight="1" spans="1:1">
      <c r="A959" s="161"/>
    </row>
    <row r="960" ht="12.75" customHeight="1" spans="1:1">
      <c r="A960" s="161"/>
    </row>
    <row r="961" ht="12.75" customHeight="1" spans="1:1">
      <c r="A961" s="161"/>
    </row>
    <row r="962" ht="12.75" customHeight="1" spans="1:1">
      <c r="A962" s="161"/>
    </row>
    <row r="963" ht="12.75" customHeight="1" spans="1:1">
      <c r="A963" s="161"/>
    </row>
    <row r="964" ht="12.75" customHeight="1" spans="1:1">
      <c r="A964" s="161"/>
    </row>
    <row r="965" ht="12.75" customHeight="1" spans="1:1">
      <c r="A965" s="161"/>
    </row>
    <row r="966" ht="12.75" customHeight="1" spans="1:1">
      <c r="A966" s="161"/>
    </row>
    <row r="967" ht="12.75" customHeight="1" spans="1:1">
      <c r="A967" s="161"/>
    </row>
    <row r="968" ht="12.75" customHeight="1" spans="1:1">
      <c r="A968" s="161"/>
    </row>
    <row r="969" ht="12.75" customHeight="1" spans="1:1">
      <c r="A969" s="161"/>
    </row>
    <row r="970" ht="12.75" customHeight="1" spans="1:1">
      <c r="A970" s="161"/>
    </row>
    <row r="971" ht="12.75" customHeight="1" spans="1:1">
      <c r="A971" s="161"/>
    </row>
    <row r="972" ht="12.75" customHeight="1" spans="1:1">
      <c r="A972" s="161"/>
    </row>
    <row r="973" ht="12.75" customHeight="1" spans="1:1">
      <c r="A973" s="161"/>
    </row>
    <row r="974" ht="12.75" customHeight="1" spans="1:1">
      <c r="A974" s="161"/>
    </row>
    <row r="975" ht="12.75" customHeight="1" spans="1:1">
      <c r="A975" s="161"/>
    </row>
    <row r="976" ht="12.75" customHeight="1" spans="1:1">
      <c r="A976" s="161"/>
    </row>
    <row r="977" ht="12.75" customHeight="1" spans="1:1">
      <c r="A977" s="161"/>
    </row>
    <row r="978" ht="12.75" customHeight="1" spans="1:1">
      <c r="A978" s="161"/>
    </row>
    <row r="979" ht="12.75" customHeight="1" spans="1:1">
      <c r="A979" s="161"/>
    </row>
    <row r="980" ht="12.75" customHeight="1" spans="1:1">
      <c r="A980" s="161"/>
    </row>
    <row r="981" ht="12.75" customHeight="1" spans="1:1">
      <c r="A981" s="161"/>
    </row>
    <row r="982" ht="12.75" customHeight="1" spans="1:1">
      <c r="A982" s="161"/>
    </row>
    <row r="983" ht="12.75" customHeight="1" spans="1:1">
      <c r="A983" s="161"/>
    </row>
    <row r="984" ht="12.75" customHeight="1" spans="1:1">
      <c r="A984" s="161"/>
    </row>
    <row r="985" ht="12.75" customHeight="1" spans="1:1">
      <c r="A985" s="161"/>
    </row>
    <row r="986" ht="12.75" customHeight="1" spans="1:1">
      <c r="A986" s="161"/>
    </row>
    <row r="987" ht="12.75" customHeight="1" spans="1:1">
      <c r="A987" s="161"/>
    </row>
    <row r="988" ht="12.75" customHeight="1" spans="1:1">
      <c r="A988" s="161"/>
    </row>
    <row r="989" ht="12.75" customHeight="1" spans="1:1">
      <c r="A989" s="161"/>
    </row>
    <row r="990" ht="12.75" customHeight="1" spans="1:1">
      <c r="A990" s="161"/>
    </row>
    <row r="991" ht="12.75" customHeight="1" spans="1:1">
      <c r="A991" s="161"/>
    </row>
    <row r="992" ht="12.75" customHeight="1" spans="1:1">
      <c r="A992" s="161"/>
    </row>
    <row r="993" ht="12.75" customHeight="1" spans="1:1">
      <c r="A993" s="161"/>
    </row>
    <row r="994" ht="12.75" customHeight="1" spans="1:1">
      <c r="A994" s="161"/>
    </row>
    <row r="995" ht="12.75" customHeight="1" spans="1:1">
      <c r="A995" s="161"/>
    </row>
    <row r="996" ht="12.75" customHeight="1" spans="1:1">
      <c r="A996" s="161"/>
    </row>
    <row r="997" ht="12.75" customHeight="1" spans="1:1">
      <c r="A997" s="161"/>
    </row>
    <row r="998" ht="12.75" customHeight="1" spans="1:1">
      <c r="A998" s="161"/>
    </row>
    <row r="999" ht="12.75" customHeight="1" spans="1:1">
      <c r="A999" s="161"/>
    </row>
    <row r="1000" ht="12.75" customHeight="1" spans="1:1">
      <c r="A1000" s="161"/>
    </row>
    <row r="1001" ht="12.75" customHeight="1" spans="1:1">
      <c r="A1001" s="161"/>
    </row>
    <row r="1002" ht="12.75" customHeight="1" spans="1:1">
      <c r="A1002" s="161"/>
    </row>
  </sheetData>
  <mergeCells count="124">
    <mergeCell ref="A1:I1"/>
    <mergeCell ref="A2:I2"/>
    <mergeCell ref="A3:I3"/>
    <mergeCell ref="A4:I4"/>
    <mergeCell ref="A5:I5"/>
    <mergeCell ref="A6:C6"/>
    <mergeCell ref="B7:C7"/>
    <mergeCell ref="B8:C8"/>
    <mergeCell ref="B9:C9"/>
    <mergeCell ref="B10:C10"/>
    <mergeCell ref="B11:C11"/>
    <mergeCell ref="A12:I12"/>
    <mergeCell ref="A13:F13"/>
    <mergeCell ref="A14:F14"/>
    <mergeCell ref="A16:I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26:I26"/>
    <mergeCell ref="A28:I28"/>
    <mergeCell ref="A29:I29"/>
    <mergeCell ref="B30:C30"/>
    <mergeCell ref="B31:C31"/>
    <mergeCell ref="B32:C32"/>
    <mergeCell ref="B33:C33"/>
    <mergeCell ref="A34:G34"/>
    <mergeCell ref="A35:G35"/>
    <mergeCell ref="A36:G36"/>
    <mergeCell ref="A37:I37"/>
    <mergeCell ref="A39:I39"/>
    <mergeCell ref="A50:I50"/>
    <mergeCell ref="A51:H51"/>
    <mergeCell ref="A52:I52"/>
    <mergeCell ref="A53:I53"/>
    <mergeCell ref="A55:I55"/>
    <mergeCell ref="B56:C56"/>
    <mergeCell ref="B57:C57"/>
    <mergeCell ref="B58:C58"/>
    <mergeCell ref="B59:C59"/>
    <mergeCell ref="B60:C60"/>
    <mergeCell ref="B61:C61"/>
    <mergeCell ref="B62:C62"/>
    <mergeCell ref="B63:C63"/>
    <mergeCell ref="A64:F64"/>
    <mergeCell ref="A65:F65"/>
    <mergeCell ref="A66:F66"/>
    <mergeCell ref="A67:F67"/>
    <mergeCell ref="A68:I68"/>
    <mergeCell ref="A70:I70"/>
    <mergeCell ref="B71:C71"/>
    <mergeCell ref="B72:C72"/>
    <mergeCell ref="B74:C74"/>
    <mergeCell ref="B75:C75"/>
    <mergeCell ref="A76:I76"/>
    <mergeCell ref="A78:I78"/>
    <mergeCell ref="A79:I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A89:I89"/>
    <mergeCell ref="A91:I91"/>
    <mergeCell ref="A92:G92"/>
    <mergeCell ref="A94:I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A105:I105"/>
    <mergeCell ref="B106:C106"/>
    <mergeCell ref="B107:C107"/>
    <mergeCell ref="B108:C108"/>
    <mergeCell ref="A110:I110"/>
    <mergeCell ref="B111:C111"/>
    <mergeCell ref="B112:C112"/>
    <mergeCell ref="B113:C113"/>
    <mergeCell ref="B114:C114"/>
    <mergeCell ref="A115:I115"/>
    <mergeCell ref="A117:I117"/>
    <mergeCell ref="B118:C118"/>
    <mergeCell ref="B119:C119"/>
    <mergeCell ref="B120:C120"/>
    <mergeCell ref="B121:C121"/>
    <mergeCell ref="B122:C122"/>
    <mergeCell ref="B123:C123"/>
    <mergeCell ref="A124:I124"/>
    <mergeCell ref="A125:I125"/>
    <mergeCell ref="A126:I126"/>
    <mergeCell ref="A128:I128"/>
    <mergeCell ref="B129:C129"/>
    <mergeCell ref="B130:C130"/>
    <mergeCell ref="B131:C131"/>
    <mergeCell ref="B132:C132"/>
    <mergeCell ref="B133:C133"/>
    <mergeCell ref="B134:C134"/>
    <mergeCell ref="B135:C135"/>
    <mergeCell ref="A136:C136"/>
    <mergeCell ref="A137:I137"/>
    <mergeCell ref="A138:I138"/>
    <mergeCell ref="A139:I139"/>
    <mergeCell ref="A141:C141"/>
    <mergeCell ref="B142:C142"/>
    <mergeCell ref="B143:C143"/>
    <mergeCell ref="B144:C144"/>
    <mergeCell ref="B145:C145"/>
    <mergeCell ref="B146:C146"/>
    <mergeCell ref="A147:C147"/>
    <mergeCell ref="B148:C148"/>
    <mergeCell ref="A149:C149"/>
  </mergeCells>
  <pageMargins left="0.787401575" right="0.787401575" top="0.511811024" bottom="0.511811024" header="0" footer="0"/>
  <pageSetup paperSize="9" orientation="landscape"/>
  <headerFooter/>
  <rowBreaks count="5" manualBreakCount="5">
    <brk id="27" max="0" man="1"/>
    <brk id="54" max="0" man="1"/>
    <brk id="77" max="0" man="1"/>
    <brk id="104" max="0" man="1"/>
    <brk id="127" max="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7"/>
  <sheetViews>
    <sheetView workbookViewId="0">
      <selection activeCell="A1" sqref="A1"/>
    </sheetView>
  </sheetViews>
  <sheetFormatPr defaultColWidth="14.4259259259259" defaultRowHeight="15" customHeight="1"/>
  <cols>
    <col min="1" max="1" width="8.71296296296296" customWidth="1"/>
    <col min="2" max="3" width="24.712962962963" customWidth="1"/>
    <col min="4" max="9" width="12.8611111111111" customWidth="1"/>
    <col min="10" max="26" width="8.71296296296296" customWidth="1"/>
  </cols>
  <sheetData>
    <row r="1" ht="12.75" customHeight="1" spans="2:8">
      <c r="B1" s="8"/>
      <c r="C1" s="28"/>
      <c r="D1" s="28"/>
      <c r="E1" s="28"/>
      <c r="F1" s="28"/>
      <c r="G1" s="28"/>
      <c r="H1" s="28"/>
    </row>
    <row r="2" ht="15.75" customHeight="1" spans="2:8">
      <c r="B2" s="29" t="s">
        <v>195</v>
      </c>
      <c r="C2" s="30" t="str">
        <f>'Resumo da Contratação'!B17</f>
        <v>Profissional de AEE (Tutor)  40h</v>
      </c>
      <c r="D2" s="16"/>
      <c r="E2" s="16"/>
      <c r="F2" s="16"/>
      <c r="G2" s="16"/>
      <c r="H2" s="17"/>
    </row>
    <row r="3" ht="12.75" customHeight="1" spans="2:8">
      <c r="B3" s="31" t="s">
        <v>196</v>
      </c>
      <c r="C3" s="32" t="s">
        <v>197</v>
      </c>
      <c r="D3" s="32" t="s">
        <v>198</v>
      </c>
      <c r="E3" s="32" t="s">
        <v>199</v>
      </c>
      <c r="F3" s="32" t="s">
        <v>200</v>
      </c>
      <c r="G3" s="32" t="s">
        <v>201</v>
      </c>
      <c r="H3" s="32" t="s">
        <v>202</v>
      </c>
    </row>
    <row r="4" ht="25.5" customHeight="1" spans="2:8">
      <c r="B4" s="33"/>
      <c r="C4" s="34">
        <f>0%</f>
        <v>0</v>
      </c>
      <c r="D4" s="35">
        <f>5.51%</f>
        <v>0.0551</v>
      </c>
      <c r="E4" s="35">
        <f>4.5%</f>
        <v>0.045</v>
      </c>
      <c r="F4" s="35">
        <f>4%</f>
        <v>0.04</v>
      </c>
      <c r="G4" s="35">
        <f>3.8%</f>
        <v>0.038</v>
      </c>
      <c r="H4" s="35">
        <f>3.36%</f>
        <v>0.0336</v>
      </c>
    </row>
    <row r="5" ht="12.75" customHeight="1" spans="2:8">
      <c r="B5" s="135" t="s">
        <v>67</v>
      </c>
      <c r="C5" s="36" t="s">
        <v>197</v>
      </c>
      <c r="D5" s="36" t="s">
        <v>198</v>
      </c>
      <c r="E5" s="36" t="s">
        <v>199</v>
      </c>
      <c r="F5" s="36" t="s">
        <v>200</v>
      </c>
      <c r="G5" s="36" t="s">
        <v>201</v>
      </c>
      <c r="H5" s="36" t="s">
        <v>202</v>
      </c>
    </row>
    <row r="6" ht="12.75" customHeight="1" spans="2:8">
      <c r="B6" s="76" t="s">
        <v>203</v>
      </c>
      <c r="C6" s="38">
        <f>SUM('AEE (40h)'!D18:D20)</f>
        <v>5097.14545</v>
      </c>
      <c r="D6" s="38">
        <f>SUM('AEE (40h)'!E18:E20)</f>
        <v>0</v>
      </c>
      <c r="E6" s="38">
        <f>SUM('AEE (40h)'!F18:F20)</f>
        <v>0</v>
      </c>
      <c r="F6" s="38">
        <f>SUM('AEE (40h)'!G18:G20)</f>
        <v>0</v>
      </c>
      <c r="G6" s="38">
        <f>SUM('AEE (40h)'!H18:H20)</f>
        <v>0</v>
      </c>
      <c r="H6" s="38">
        <f>SUM('AEE (40h)'!I18:I20)</f>
        <v>0</v>
      </c>
    </row>
    <row r="7" ht="12.75" customHeight="1" spans="2:8">
      <c r="B7" s="76" t="s">
        <v>204</v>
      </c>
      <c r="C7" s="9">
        <v>7</v>
      </c>
      <c r="D7" s="9">
        <f t="shared" ref="D7:H7" si="0">C7</f>
        <v>7</v>
      </c>
      <c r="E7" s="9">
        <f t="shared" si="0"/>
        <v>7</v>
      </c>
      <c r="F7" s="9">
        <f t="shared" si="0"/>
        <v>7</v>
      </c>
      <c r="G7" s="9">
        <f t="shared" si="0"/>
        <v>7</v>
      </c>
      <c r="H7" s="9">
        <f t="shared" si="0"/>
        <v>7</v>
      </c>
    </row>
    <row r="8" ht="12.75" customHeight="1" spans="2:8">
      <c r="B8" s="76" t="s">
        <v>205</v>
      </c>
      <c r="C8" s="9">
        <v>12</v>
      </c>
      <c r="D8" s="9">
        <f t="shared" ref="D8:H8" si="1">C8</f>
        <v>12</v>
      </c>
      <c r="E8" s="9">
        <f t="shared" si="1"/>
        <v>12</v>
      </c>
      <c r="F8" s="9">
        <f t="shared" si="1"/>
        <v>12</v>
      </c>
      <c r="G8" s="9">
        <f t="shared" si="1"/>
        <v>12</v>
      </c>
      <c r="H8" s="9">
        <f t="shared" si="1"/>
        <v>12</v>
      </c>
    </row>
    <row r="9" ht="12.75" customHeight="1" spans="2:8">
      <c r="B9" s="76" t="s">
        <v>206</v>
      </c>
      <c r="C9" s="34">
        <f t="shared" ref="C9:H9" si="2">0%</f>
        <v>0</v>
      </c>
      <c r="D9" s="35">
        <f t="shared" si="2"/>
        <v>0</v>
      </c>
      <c r="E9" s="35">
        <f t="shared" si="2"/>
        <v>0</v>
      </c>
      <c r="F9" s="35">
        <f t="shared" si="2"/>
        <v>0</v>
      </c>
      <c r="G9" s="35">
        <f t="shared" si="2"/>
        <v>0</v>
      </c>
      <c r="H9" s="35">
        <f t="shared" si="2"/>
        <v>0</v>
      </c>
    </row>
    <row r="10" ht="12.75" customHeight="1" spans="2:8">
      <c r="B10" s="76" t="s">
        <v>207</v>
      </c>
      <c r="C10" s="38">
        <f>1518</f>
        <v>1518</v>
      </c>
      <c r="D10" s="39">
        <f t="shared" ref="D10:H10" si="3">C10*(1+D9)</f>
        <v>1518</v>
      </c>
      <c r="E10" s="39">
        <f t="shared" si="3"/>
        <v>1518</v>
      </c>
      <c r="F10" s="39">
        <f t="shared" si="3"/>
        <v>1518</v>
      </c>
      <c r="G10" s="39">
        <f t="shared" si="3"/>
        <v>1518</v>
      </c>
      <c r="H10" s="39">
        <f t="shared" si="3"/>
        <v>1518</v>
      </c>
    </row>
    <row r="11" ht="12.75" customHeight="1" spans="2:8">
      <c r="B11" s="76" t="s">
        <v>208</v>
      </c>
      <c r="C11" s="38">
        <f t="shared" ref="C11:H11" si="4">C10</f>
        <v>1518</v>
      </c>
      <c r="D11" s="39">
        <f t="shared" si="4"/>
        <v>1518</v>
      </c>
      <c r="E11" s="39">
        <f t="shared" si="4"/>
        <v>1518</v>
      </c>
      <c r="F11" s="39">
        <f t="shared" si="4"/>
        <v>1518</v>
      </c>
      <c r="G11" s="39">
        <f t="shared" si="4"/>
        <v>1518</v>
      </c>
      <c r="H11" s="39">
        <f t="shared" si="4"/>
        <v>1518</v>
      </c>
    </row>
    <row r="12" ht="12.75" customHeight="1" spans="2:8">
      <c r="B12" s="135" t="s">
        <v>209</v>
      </c>
      <c r="C12" s="36" t="s">
        <v>197</v>
      </c>
      <c r="D12" s="36" t="s">
        <v>198</v>
      </c>
      <c r="E12" s="36" t="s">
        <v>199</v>
      </c>
      <c r="F12" s="36" t="s">
        <v>200</v>
      </c>
      <c r="G12" s="36" t="s">
        <v>201</v>
      </c>
      <c r="H12" s="36" t="s">
        <v>202</v>
      </c>
    </row>
    <row r="13" ht="12.75" customHeight="1" spans="2:8">
      <c r="B13" s="76" t="s">
        <v>210</v>
      </c>
      <c r="C13" s="38">
        <f>SUM('AEE (40h)'!D18:D22)</f>
        <v>5097.14545</v>
      </c>
      <c r="D13" s="38">
        <f>SUM('AEE (40h)'!E18:E22)</f>
        <v>0</v>
      </c>
      <c r="E13" s="38">
        <f>SUM('AEE (40h)'!F18:F22)</f>
        <v>0</v>
      </c>
      <c r="F13" s="38">
        <f>SUM('AEE (40h)'!G18:G22)</f>
        <v>0</v>
      </c>
      <c r="G13" s="38">
        <f>SUM('AEE (40h)'!H18:H22)</f>
        <v>0</v>
      </c>
      <c r="H13" s="38">
        <f>SUM('AEE (40h)'!I18:I22)</f>
        <v>0</v>
      </c>
    </row>
    <row r="14" ht="12.75" customHeight="1" spans="2:8">
      <c r="B14" s="136"/>
      <c r="C14" s="137"/>
      <c r="D14" s="137"/>
      <c r="E14" s="137"/>
      <c r="F14" s="137"/>
      <c r="G14" s="137"/>
      <c r="H14" s="137"/>
    </row>
    <row r="15" ht="12.75" customHeight="1" spans="2:8">
      <c r="B15" s="135" t="s">
        <v>211</v>
      </c>
      <c r="C15" s="36" t="s">
        <v>197</v>
      </c>
      <c r="D15" s="36" t="s">
        <v>198</v>
      </c>
      <c r="E15" s="36" t="s">
        <v>199</v>
      </c>
      <c r="F15" s="36" t="s">
        <v>200</v>
      </c>
      <c r="G15" s="36" t="s">
        <v>201</v>
      </c>
      <c r="H15" s="36" t="s">
        <v>202</v>
      </c>
    </row>
    <row r="16" ht="12.75" customHeight="1" spans="2:8">
      <c r="B16" s="76" t="s">
        <v>212</v>
      </c>
      <c r="C16" s="38">
        <f>C13+'AEE (40h)'!D31</f>
        <v>5521.90757083333</v>
      </c>
      <c r="D16" s="38">
        <f>D13+'AEE (40h)'!E31</f>
        <v>0</v>
      </c>
      <c r="E16" s="38">
        <f>E13+'AEE (40h)'!F31</f>
        <v>0</v>
      </c>
      <c r="F16" s="38">
        <f>F13+'AEE (40h)'!G31</f>
        <v>0</v>
      </c>
      <c r="G16" s="38">
        <f>G13+'AEE (40h)'!H31</f>
        <v>0</v>
      </c>
      <c r="H16" s="38">
        <f>H13+'AEE (40h)'!I31</f>
        <v>0</v>
      </c>
    </row>
    <row r="17" ht="12.75" customHeight="1" spans="2:8">
      <c r="B17" s="135" t="s">
        <v>213</v>
      </c>
      <c r="C17" s="36" t="s">
        <v>197</v>
      </c>
      <c r="D17" s="36" t="s">
        <v>198</v>
      </c>
      <c r="E17" s="36" t="s">
        <v>199</v>
      </c>
      <c r="F17" s="36" t="s">
        <v>200</v>
      </c>
      <c r="G17" s="36" t="s">
        <v>201</v>
      </c>
      <c r="H17" s="36" t="s">
        <v>202</v>
      </c>
    </row>
    <row r="18" ht="12.75" customHeight="1" spans="2:8">
      <c r="B18" s="76" t="s">
        <v>214</v>
      </c>
      <c r="C18" s="138">
        <f t="shared" ref="C18:H18" si="5">ROUND(((365.25-104-12)/12),0)</f>
        <v>21</v>
      </c>
      <c r="D18" s="139">
        <f t="shared" si="5"/>
        <v>21</v>
      </c>
      <c r="E18" s="139">
        <f t="shared" si="5"/>
        <v>21</v>
      </c>
      <c r="F18" s="139">
        <f t="shared" si="5"/>
        <v>21</v>
      </c>
      <c r="G18" s="139">
        <f t="shared" si="5"/>
        <v>21</v>
      </c>
      <c r="H18" s="139">
        <f t="shared" si="5"/>
        <v>21</v>
      </c>
    </row>
    <row r="19" ht="12.75" customHeight="1" spans="2:8">
      <c r="B19" s="76" t="s">
        <v>215</v>
      </c>
      <c r="C19" s="40">
        <f>4.9</f>
        <v>4.9</v>
      </c>
      <c r="D19" s="41">
        <f t="shared" ref="D19:H19" si="6">C19</f>
        <v>4.9</v>
      </c>
      <c r="E19" s="41">
        <f t="shared" si="6"/>
        <v>4.9</v>
      </c>
      <c r="F19" s="41">
        <f t="shared" si="6"/>
        <v>4.9</v>
      </c>
      <c r="G19" s="41">
        <f t="shared" si="6"/>
        <v>4.9</v>
      </c>
      <c r="H19" s="41">
        <f t="shared" si="6"/>
        <v>4.9</v>
      </c>
    </row>
    <row r="20" ht="12.75" customHeight="1" spans="2:8">
      <c r="B20" s="76" t="s">
        <v>216</v>
      </c>
      <c r="C20" s="9">
        <v>2</v>
      </c>
      <c r="D20" s="9">
        <v>2</v>
      </c>
      <c r="E20" s="9">
        <v>2</v>
      </c>
      <c r="F20" s="9">
        <v>2</v>
      </c>
      <c r="G20" s="9">
        <v>2</v>
      </c>
      <c r="H20" s="9">
        <v>2</v>
      </c>
    </row>
    <row r="21" ht="12.75" customHeight="1" spans="2:8">
      <c r="B21" s="76" t="s">
        <v>217</v>
      </c>
      <c r="C21" s="34">
        <f>6%</f>
        <v>0.06</v>
      </c>
      <c r="D21" s="34">
        <f t="shared" ref="D21:H21" si="7">C21</f>
        <v>0.06</v>
      </c>
      <c r="E21" s="34">
        <f t="shared" si="7"/>
        <v>0.06</v>
      </c>
      <c r="F21" s="34">
        <f t="shared" si="7"/>
        <v>0.06</v>
      </c>
      <c r="G21" s="34">
        <f t="shared" si="7"/>
        <v>0.06</v>
      </c>
      <c r="H21" s="34">
        <f t="shared" si="7"/>
        <v>0.06</v>
      </c>
    </row>
    <row r="22" ht="12.75" customHeight="1" spans="2:8">
      <c r="B22" s="76" t="s">
        <v>218</v>
      </c>
      <c r="C22" s="38">
        <f>260</f>
        <v>260</v>
      </c>
      <c r="D22" s="39">
        <f t="shared" ref="D22:H22" si="8">C22</f>
        <v>260</v>
      </c>
      <c r="E22" s="39">
        <f t="shared" si="8"/>
        <v>260</v>
      </c>
      <c r="F22" s="39">
        <f t="shared" si="8"/>
        <v>260</v>
      </c>
      <c r="G22" s="39">
        <f t="shared" si="8"/>
        <v>260</v>
      </c>
      <c r="H22" s="39">
        <f t="shared" si="8"/>
        <v>260</v>
      </c>
    </row>
    <row r="23" ht="12.75" customHeight="1" spans="2:8">
      <c r="B23" s="76" t="s">
        <v>219</v>
      </c>
      <c r="C23" s="42">
        <f t="shared" ref="C23:H23" si="9">20%*0</f>
        <v>0</v>
      </c>
      <c r="D23" s="43">
        <f t="shared" si="9"/>
        <v>0</v>
      </c>
      <c r="E23" s="43">
        <f t="shared" si="9"/>
        <v>0</v>
      </c>
      <c r="F23" s="43">
        <f t="shared" si="9"/>
        <v>0</v>
      </c>
      <c r="G23" s="43">
        <f t="shared" si="9"/>
        <v>0</v>
      </c>
      <c r="H23" s="43">
        <f t="shared" si="9"/>
        <v>0</v>
      </c>
    </row>
    <row r="24" ht="12.75" customHeight="1" spans="2:8">
      <c r="B24" s="135" t="s">
        <v>134</v>
      </c>
      <c r="C24" s="36" t="s">
        <v>197</v>
      </c>
      <c r="D24" s="36" t="s">
        <v>198</v>
      </c>
      <c r="E24" s="36" t="s">
        <v>199</v>
      </c>
      <c r="F24" s="36" t="s">
        <v>200</v>
      </c>
      <c r="G24" s="36" t="s">
        <v>201</v>
      </c>
      <c r="H24" s="36" t="s">
        <v>202</v>
      </c>
    </row>
    <row r="25" ht="12.75" customHeight="1" spans="2:8">
      <c r="B25" s="76" t="s">
        <v>220</v>
      </c>
      <c r="C25" s="42">
        <v>0.05</v>
      </c>
      <c r="D25" s="43">
        <f t="shared" ref="D25:H25" si="10">C25</f>
        <v>0.05</v>
      </c>
      <c r="E25" s="43">
        <f t="shared" si="10"/>
        <v>0.05</v>
      </c>
      <c r="F25" s="43">
        <f t="shared" si="10"/>
        <v>0.05</v>
      </c>
      <c r="G25" s="43">
        <f t="shared" si="10"/>
        <v>0.05</v>
      </c>
      <c r="H25" s="43">
        <f t="shared" si="10"/>
        <v>0.05</v>
      </c>
    </row>
    <row r="26" ht="12.75" customHeight="1" spans="2:8">
      <c r="B26" s="140" t="s">
        <v>221</v>
      </c>
      <c r="C26" s="34">
        <v>0.985</v>
      </c>
      <c r="D26" s="35">
        <f t="shared" ref="D26:H26" si="11">C26</f>
        <v>0.985</v>
      </c>
      <c r="E26" s="35">
        <f t="shared" si="11"/>
        <v>0.985</v>
      </c>
      <c r="F26" s="35">
        <f t="shared" si="11"/>
        <v>0.985</v>
      </c>
      <c r="G26" s="35">
        <f t="shared" si="11"/>
        <v>0.985</v>
      </c>
      <c r="H26" s="35">
        <f t="shared" si="11"/>
        <v>0.985</v>
      </c>
    </row>
    <row r="27" ht="12.75" customHeight="1" spans="2:8">
      <c r="B27" s="76" t="s">
        <v>222</v>
      </c>
      <c r="C27" s="34">
        <v>0.01</v>
      </c>
      <c r="D27" s="35">
        <f t="shared" ref="D27:H27" si="12">C27</f>
        <v>0.01</v>
      </c>
      <c r="E27" s="35">
        <f t="shared" si="12"/>
        <v>0.01</v>
      </c>
      <c r="F27" s="35">
        <f t="shared" si="12"/>
        <v>0.01</v>
      </c>
      <c r="G27" s="35">
        <f t="shared" si="12"/>
        <v>0.01</v>
      </c>
      <c r="H27" s="35">
        <f t="shared" si="12"/>
        <v>0.01</v>
      </c>
    </row>
    <row r="28" ht="12.75" customHeight="1" spans="2:8">
      <c r="B28" s="76" t="s">
        <v>223</v>
      </c>
      <c r="C28" s="9">
        <v>9</v>
      </c>
      <c r="D28" s="45">
        <f t="shared" ref="D28:H28" si="13">C28</f>
        <v>9</v>
      </c>
      <c r="E28" s="45">
        <f t="shared" si="13"/>
        <v>9</v>
      </c>
      <c r="F28" s="45">
        <f t="shared" si="13"/>
        <v>9</v>
      </c>
      <c r="G28" s="45">
        <f t="shared" si="13"/>
        <v>9</v>
      </c>
      <c r="H28" s="45">
        <f t="shared" si="13"/>
        <v>9</v>
      </c>
    </row>
    <row r="29" ht="12.75" customHeight="1" spans="2:8">
      <c r="B29" s="76" t="s">
        <v>224</v>
      </c>
      <c r="C29" s="34">
        <v>0.005</v>
      </c>
      <c r="D29" s="35">
        <f t="shared" ref="D29:H29" si="14">C29</f>
        <v>0.005</v>
      </c>
      <c r="E29" s="35">
        <f t="shared" si="14"/>
        <v>0.005</v>
      </c>
      <c r="F29" s="35">
        <f t="shared" si="14"/>
        <v>0.005</v>
      </c>
      <c r="G29" s="35">
        <f t="shared" si="14"/>
        <v>0.005</v>
      </c>
      <c r="H29" s="35">
        <f t="shared" si="14"/>
        <v>0.005</v>
      </c>
    </row>
    <row r="30" ht="12.75" customHeight="1" spans="2:8">
      <c r="B30" s="76" t="s">
        <v>223</v>
      </c>
      <c r="C30" s="9">
        <v>3</v>
      </c>
      <c r="D30" s="45">
        <f t="shared" ref="D30:H30" si="15">C30</f>
        <v>3</v>
      </c>
      <c r="E30" s="45">
        <f t="shared" si="15"/>
        <v>3</v>
      </c>
      <c r="F30" s="45">
        <f t="shared" si="15"/>
        <v>3</v>
      </c>
      <c r="G30" s="45">
        <f t="shared" si="15"/>
        <v>3</v>
      </c>
      <c r="H30" s="45">
        <f t="shared" si="15"/>
        <v>3</v>
      </c>
    </row>
    <row r="31" ht="12.75" customHeight="1" spans="2:8">
      <c r="B31" s="76" t="s">
        <v>225</v>
      </c>
      <c r="C31" s="38">
        <f>'AEE (40h)'!D24+'AEE (40h)'!D33</f>
        <v>6852.82888277778</v>
      </c>
      <c r="D31" s="38">
        <f>'AEE (40h)'!E24+'AEE (40h)'!E33</f>
        <v>0</v>
      </c>
      <c r="E31" s="38">
        <f>'AEE (40h)'!F24+'AEE (40h)'!F33</f>
        <v>0</v>
      </c>
      <c r="F31" s="38">
        <f>'AEE (40h)'!G24+'AEE (40h)'!G33</f>
        <v>0</v>
      </c>
      <c r="G31" s="38">
        <f>'AEE (40h)'!H24+'AEE (40h)'!H33</f>
        <v>0</v>
      </c>
      <c r="H31" s="38">
        <f>'AEE (40h)'!I24+'AEE (40h)'!I33</f>
        <v>0</v>
      </c>
    </row>
    <row r="32" ht="12.75" customHeight="1" spans="2:8">
      <c r="B32" s="76" t="s">
        <v>226</v>
      </c>
      <c r="C32" s="38">
        <f>'AEE (40h)'!D24+'AEE (40h)'!D31</f>
        <v>6286.47938833333</v>
      </c>
      <c r="D32" s="38">
        <f>'AEE (40h)'!E24+'AEE (40h)'!E31</f>
        <v>0</v>
      </c>
      <c r="E32" s="38">
        <f>'AEE (40h)'!F24+'AEE (40h)'!F31</f>
        <v>0</v>
      </c>
      <c r="F32" s="38">
        <f>'AEE (40h)'!G24+'AEE (40h)'!G31</f>
        <v>0</v>
      </c>
      <c r="G32" s="38">
        <f>'AEE (40h)'!H24+'AEE (40h)'!H31</f>
        <v>0</v>
      </c>
      <c r="H32" s="38">
        <f>'AEE (40h)'!I24+'AEE (40h)'!I31</f>
        <v>0</v>
      </c>
    </row>
    <row r="33" ht="12.75" customHeight="1" spans="2:8">
      <c r="B33" s="76" t="s">
        <v>227</v>
      </c>
      <c r="C33" s="38">
        <f>('AEE (40h)'!D24-'AEE (40h)'!D23)+('AEE (40h)'!D59+'AEE (40h)'!D60)</f>
        <v>5177.86545</v>
      </c>
      <c r="D33" s="38">
        <f>('AEE (40h)'!E24-'AEE (40h)'!E23)+('AEE (40h)'!E59+'AEE (40h)'!E60)</f>
        <v>0</v>
      </c>
      <c r="E33" s="38">
        <f>('AEE (40h)'!F24-'AEE (40h)'!F23)+('AEE (40h)'!F59+'AEE (40h)'!F60)</f>
        <v>0</v>
      </c>
      <c r="F33" s="38">
        <f>('AEE (40h)'!G24-'AEE (40h)'!G23)+('AEE (40h)'!G59+'AEE (40h)'!G60)</f>
        <v>0</v>
      </c>
      <c r="G33" s="38">
        <f>('AEE (40h)'!H24-'AEE (40h)'!H23)+('AEE (40h)'!H59+'AEE (40h)'!H60)</f>
        <v>0</v>
      </c>
      <c r="H33" s="38">
        <f>('AEE (40h)'!I24-'AEE (40h)'!I23)+('AEE (40h)'!I59+'AEE (40h)'!I60)</f>
        <v>0</v>
      </c>
    </row>
    <row r="34" ht="12.75" customHeight="1" spans="2:8">
      <c r="B34" s="76" t="s">
        <v>228</v>
      </c>
      <c r="C34" s="38">
        <f>'AEE (40h)'!D24-'AEE (40h)'!D23</f>
        <v>5097.14545</v>
      </c>
      <c r="D34" s="38">
        <f>'AEE (40h)'!E24-'AEE (40h)'!E23</f>
        <v>0</v>
      </c>
      <c r="E34" s="38">
        <f>'AEE (40h)'!F24-'AEE (40h)'!F23</f>
        <v>0</v>
      </c>
      <c r="F34" s="38">
        <f>'AEE (40h)'!G24-'AEE (40h)'!G23</f>
        <v>0</v>
      </c>
      <c r="G34" s="38">
        <f>'AEE (40h)'!H24-'AEE (40h)'!H23</f>
        <v>0</v>
      </c>
      <c r="H34" s="38">
        <f>'AEE (40h)'!I24-'AEE (40h)'!I23</f>
        <v>0</v>
      </c>
    </row>
    <row r="35" ht="12.75" customHeight="1" spans="2:8">
      <c r="B35" s="135" t="s">
        <v>229</v>
      </c>
      <c r="C35" s="36" t="s">
        <v>197</v>
      </c>
      <c r="D35" s="36" t="s">
        <v>198</v>
      </c>
      <c r="E35" s="36" t="s">
        <v>199</v>
      </c>
      <c r="F35" s="36" t="s">
        <v>200</v>
      </c>
      <c r="G35" s="36" t="s">
        <v>201</v>
      </c>
      <c r="H35" s="36" t="s">
        <v>202</v>
      </c>
    </row>
    <row r="36" ht="12.75" customHeight="1" spans="2:8">
      <c r="B36" s="76" t="s">
        <v>230</v>
      </c>
      <c r="C36" s="38">
        <f>('AEE (40h)'!D142+'AEE (40h)'!D143+'AEE (40h)'!D144+'AEE (40h)'!D100+('AEE (40h)'!D146-('Parâmetros (40h)'!H75+'Parâmetros (40h)'!H96)))</f>
        <v>10830.0856533263</v>
      </c>
      <c r="D36" s="38">
        <f>('AEE (40h)'!E142+'AEE (40h)'!E143+'AEE (40h)'!E144+'AEE (40h)'!E100+('AEE (40h)'!E146-('Parâmetros (40h)'!H88+'Parâmetros (40h)'!H103)))</f>
        <v>0</v>
      </c>
      <c r="E36" s="38">
        <f>('AEE (40h)'!F142+'AEE (40h)'!F143+'AEE (40h)'!F144+'AEE (40h)'!F100+('AEE (40h)'!F146-('Parâmetros (40h)'!I88+'Parâmetros (40h)'!I103)))</f>
        <v>0</v>
      </c>
      <c r="F36" s="38">
        <f>('AEE (40h)'!G142+'AEE (40h)'!G143+'AEE (40h)'!G144+'AEE (40h)'!G100+('AEE (40h)'!G146-('Parâmetros (40h)'!K75+'Parâmetros (40h)'!K96)))</f>
        <v>0</v>
      </c>
      <c r="G36" s="38">
        <f>('AEE (40h)'!H142+'AEE (40h)'!H143+'AEE (40h)'!H144+'AEE (40h)'!H100+('AEE (40h)'!H146-('Parâmetros (40h)'!K88+'Parâmetros (40h)'!K103)))</f>
        <v>0</v>
      </c>
      <c r="H36" s="38">
        <f>('AEE (40h)'!I142+'AEE (40h)'!I143+'AEE (40h)'!I144+'AEE (40h)'!I100+('AEE (40h)'!I146-('Parâmetros (40h)'!L88+'Parâmetros (40h)'!L103)))</f>
        <v>0</v>
      </c>
    </row>
    <row r="37" ht="12.75" customHeight="1" spans="2:8">
      <c r="B37" s="76" t="s">
        <v>231</v>
      </c>
      <c r="C37" s="38">
        <f>('AEE (40h)'!D24-'AEE (40h)'!D23)+'AEE (40h)'!D31</f>
        <v>5521.90757083333</v>
      </c>
      <c r="D37" s="38">
        <f>('AEE (40h)'!E24-'AEE (40h)'!E23)+'AEE (40h)'!E31</f>
        <v>0</v>
      </c>
      <c r="E37" s="38">
        <f>('AEE (40h)'!F24-'AEE (40h)'!F23)+'AEE (40h)'!F31</f>
        <v>0</v>
      </c>
      <c r="F37" s="38">
        <f>('AEE (40h)'!G24-'AEE (40h)'!G23)+'AEE (40h)'!G31</f>
        <v>0</v>
      </c>
      <c r="G37" s="38">
        <f>('AEE (40h)'!H24-'AEE (40h)'!H23)+'AEE (40h)'!H31</f>
        <v>0</v>
      </c>
      <c r="H37" s="38">
        <f>('AEE (40h)'!I24-'AEE (40h)'!I23)+'AEE (40h)'!I31</f>
        <v>0</v>
      </c>
    </row>
    <row r="38" ht="12.75" customHeight="1" spans="2:8">
      <c r="B38" s="76" t="s">
        <v>232</v>
      </c>
      <c r="C38" s="9">
        <f>6.1198</f>
        <v>6.1198</v>
      </c>
      <c r="D38" s="45">
        <f t="shared" ref="D38:E38" si="16">C38</f>
        <v>6.1198</v>
      </c>
      <c r="E38" s="45">
        <f t="shared" si="16"/>
        <v>6.1198</v>
      </c>
      <c r="F38" s="9">
        <f>6.1198</f>
        <v>6.1198</v>
      </c>
      <c r="G38" s="45">
        <f t="shared" ref="G38:H38" si="17">F38</f>
        <v>6.1198</v>
      </c>
      <c r="H38" s="45">
        <f t="shared" si="17"/>
        <v>6.1198</v>
      </c>
    </row>
    <row r="39" ht="12.75" customHeight="1" spans="2:8">
      <c r="B39" s="76" t="s">
        <v>233</v>
      </c>
      <c r="C39" s="9">
        <f>0.3269</f>
        <v>0.3269</v>
      </c>
      <c r="D39" s="45">
        <f t="shared" ref="D39:E39" si="18">C39</f>
        <v>0.3269</v>
      </c>
      <c r="E39" s="45">
        <f t="shared" si="18"/>
        <v>0.3269</v>
      </c>
      <c r="F39" s="9">
        <f>0.3269</f>
        <v>0.3269</v>
      </c>
      <c r="G39" s="45">
        <f t="shared" ref="G39:H39" si="19">F39</f>
        <v>0.3269</v>
      </c>
      <c r="H39" s="45">
        <f t="shared" si="19"/>
        <v>0.3269</v>
      </c>
    </row>
    <row r="40" ht="12.75" customHeight="1" spans="2:8">
      <c r="B40" s="76" t="s">
        <v>234</v>
      </c>
      <c r="C40" s="9">
        <f>0.4829</f>
        <v>0.4829</v>
      </c>
      <c r="D40" s="45">
        <f t="shared" ref="D40:E40" si="20">C40</f>
        <v>0.4829</v>
      </c>
      <c r="E40" s="45">
        <f t="shared" si="20"/>
        <v>0.4829</v>
      </c>
      <c r="F40" s="9">
        <f>0.4829</f>
        <v>0.4829</v>
      </c>
      <c r="G40" s="45">
        <f t="shared" ref="G40:H40" si="21">F40</f>
        <v>0.4829</v>
      </c>
      <c r="H40" s="45">
        <f t="shared" si="21"/>
        <v>0.4829</v>
      </c>
    </row>
    <row r="41" ht="12.75" customHeight="1" spans="2:8">
      <c r="B41" s="76" t="s">
        <v>235</v>
      </c>
      <c r="C41" s="46">
        <f>1.1225%</f>
        <v>0.011225</v>
      </c>
      <c r="D41" s="47">
        <f t="shared" ref="D41:E41" si="22">C41</f>
        <v>0.011225</v>
      </c>
      <c r="E41" s="47">
        <f t="shared" si="22"/>
        <v>0.011225</v>
      </c>
      <c r="F41" s="46">
        <f>1.1225%</f>
        <v>0.011225</v>
      </c>
      <c r="G41" s="47">
        <f t="shared" ref="G41:H41" si="23">F41</f>
        <v>0.011225</v>
      </c>
      <c r="H41" s="47">
        <f t="shared" si="23"/>
        <v>0.011225</v>
      </c>
    </row>
    <row r="42" ht="12.75" customHeight="1" spans="2:8">
      <c r="B42" s="141"/>
      <c r="C42" s="49"/>
      <c r="D42" s="49"/>
      <c r="E42" s="28"/>
      <c r="F42" s="28"/>
      <c r="G42" s="28"/>
      <c r="H42" s="28"/>
    </row>
    <row r="43" ht="12.75" customHeight="1" spans="2:8">
      <c r="B43" s="141"/>
      <c r="C43" s="49"/>
      <c r="D43" s="49"/>
      <c r="E43" s="28"/>
      <c r="F43" s="28"/>
      <c r="G43" s="28"/>
      <c r="H43" s="28"/>
    </row>
    <row r="44" ht="12.75" customHeight="1" spans="2:8">
      <c r="B44" s="141"/>
      <c r="C44" s="49"/>
      <c r="D44" s="49"/>
      <c r="E44" s="28"/>
      <c r="F44" s="28"/>
      <c r="G44" s="28"/>
      <c r="H44" s="28"/>
    </row>
    <row r="45" ht="7.5" customHeight="1" spans="2:8">
      <c r="B45" s="142" t="s">
        <v>236</v>
      </c>
      <c r="C45" s="2"/>
      <c r="D45" s="2"/>
      <c r="E45" s="2"/>
      <c r="F45" s="2"/>
      <c r="G45" s="2"/>
      <c r="H45" s="2"/>
    </row>
    <row r="46" ht="7.5" customHeight="1" spans="2:2">
      <c r="B46" s="2"/>
    </row>
    <row r="47" ht="7.5" customHeight="1" spans="2:8">
      <c r="B47" s="8"/>
      <c r="C47" s="28"/>
      <c r="D47" s="28"/>
      <c r="E47" s="28"/>
      <c r="F47" s="28"/>
      <c r="G47" s="28"/>
      <c r="H47" s="28"/>
    </row>
    <row r="48" ht="7.5" customHeight="1" spans="2:8">
      <c r="B48" s="142" t="s">
        <v>237</v>
      </c>
      <c r="C48" s="2"/>
      <c r="D48" s="2"/>
      <c r="E48" s="2"/>
      <c r="F48" s="2"/>
      <c r="G48" s="2"/>
      <c r="H48" s="2"/>
    </row>
    <row r="49" ht="7.5" customHeight="1" spans="2:2">
      <c r="B49" s="2"/>
    </row>
    <row r="50" ht="12.75" customHeight="1" spans="2:8">
      <c r="B50" s="143"/>
      <c r="C50" s="28"/>
      <c r="D50" s="51" t="s">
        <v>28</v>
      </c>
      <c r="E50" s="51" t="s">
        <v>238</v>
      </c>
      <c r="F50" s="51" t="s">
        <v>239</v>
      </c>
      <c r="G50" s="51" t="s">
        <v>240</v>
      </c>
      <c r="H50" s="51" t="s">
        <v>241</v>
      </c>
    </row>
    <row r="51" ht="12.75" customHeight="1" spans="2:8">
      <c r="B51" s="143"/>
      <c r="C51" s="28"/>
      <c r="D51" s="52">
        <v>1</v>
      </c>
      <c r="E51" s="53">
        <f t="shared" ref="E51:F51" si="24">0</f>
        <v>0</v>
      </c>
      <c r="F51" s="52">
        <f t="shared" si="24"/>
        <v>0</v>
      </c>
      <c r="G51" s="52">
        <f t="shared" ref="G51:G53" si="25">1</f>
        <v>1</v>
      </c>
      <c r="H51" s="53">
        <f t="shared" ref="H51:H53" si="26">E51*F51/G51</f>
        <v>0</v>
      </c>
    </row>
    <row r="52" ht="12.75" customHeight="1" spans="2:8">
      <c r="B52" s="143"/>
      <c r="C52" s="28"/>
      <c r="D52" s="52">
        <v>2</v>
      </c>
      <c r="E52" s="53">
        <f t="shared" ref="E52:F52" si="27">0</f>
        <v>0</v>
      </c>
      <c r="F52" s="52">
        <f t="shared" si="27"/>
        <v>0</v>
      </c>
      <c r="G52" s="52">
        <f t="shared" si="25"/>
        <v>1</v>
      </c>
      <c r="H52" s="53">
        <f t="shared" si="26"/>
        <v>0</v>
      </c>
    </row>
    <row r="53" ht="12.75" customHeight="1" spans="2:8">
      <c r="B53" s="143"/>
      <c r="C53" s="28"/>
      <c r="D53" s="52">
        <v>3</v>
      </c>
      <c r="E53" s="53">
        <f t="shared" ref="E53:F53" si="28">0</f>
        <v>0</v>
      </c>
      <c r="F53" s="52">
        <f t="shared" si="28"/>
        <v>0</v>
      </c>
      <c r="G53" s="52">
        <f t="shared" si="25"/>
        <v>1</v>
      </c>
      <c r="H53" s="53">
        <f t="shared" si="26"/>
        <v>0</v>
      </c>
    </row>
    <row r="54" ht="12.75" customHeight="1" spans="2:8">
      <c r="B54" s="143"/>
      <c r="C54" s="28"/>
      <c r="D54" s="54" t="s">
        <v>242</v>
      </c>
      <c r="E54" s="16"/>
      <c r="F54" s="16"/>
      <c r="G54" s="17"/>
      <c r="H54" s="55">
        <f>SUM(H51:H53)</f>
        <v>0</v>
      </c>
    </row>
    <row r="55" ht="12.75" customHeight="1" spans="2:8">
      <c r="B55" s="144"/>
      <c r="C55" s="56"/>
      <c r="D55" s="56"/>
      <c r="E55" s="56"/>
      <c r="F55" s="56"/>
      <c r="G55" s="56"/>
      <c r="H55" s="56"/>
    </row>
    <row r="56" ht="12.75" customHeight="1" spans="2:8">
      <c r="B56" s="142" t="s">
        <v>243</v>
      </c>
      <c r="C56" s="2"/>
      <c r="D56" s="2"/>
      <c r="E56" s="2"/>
      <c r="F56" s="2"/>
      <c r="G56" s="2"/>
      <c r="H56" s="2"/>
    </row>
    <row r="57" ht="12.75" customHeight="1" spans="2:8">
      <c r="B57" s="143"/>
      <c r="C57" s="28"/>
      <c r="D57" s="51" t="s">
        <v>28</v>
      </c>
      <c r="E57" s="51" t="s">
        <v>238</v>
      </c>
      <c r="F57" s="51" t="s">
        <v>239</v>
      </c>
      <c r="G57" s="51" t="s">
        <v>244</v>
      </c>
      <c r="H57" s="51" t="s">
        <v>241</v>
      </c>
    </row>
    <row r="58" ht="12.75" customHeight="1" spans="2:8">
      <c r="B58" s="143"/>
      <c r="C58" s="28"/>
      <c r="D58" s="52">
        <f t="shared" ref="D58:D60" si="29">D51</f>
        <v>1</v>
      </c>
      <c r="E58" s="53">
        <f t="shared" ref="E58:E60" si="30">E51*1.0519528</f>
        <v>0</v>
      </c>
      <c r="F58" s="52">
        <f t="shared" ref="F58:G58" si="31">F51</f>
        <v>0</v>
      </c>
      <c r="G58" s="52">
        <f t="shared" si="31"/>
        <v>1</v>
      </c>
      <c r="H58" s="53">
        <f t="shared" ref="H58:H60" si="32">E58*F58/G58</f>
        <v>0</v>
      </c>
    </row>
    <row r="59" ht="12.75" customHeight="1" spans="2:8">
      <c r="B59" s="143"/>
      <c r="C59" s="28"/>
      <c r="D59" s="52">
        <f t="shared" si="29"/>
        <v>2</v>
      </c>
      <c r="E59" s="53">
        <f t="shared" si="30"/>
        <v>0</v>
      </c>
      <c r="F59" s="52">
        <f t="shared" ref="F59:G59" si="33">F52</f>
        <v>0</v>
      </c>
      <c r="G59" s="52">
        <f t="shared" si="33"/>
        <v>1</v>
      </c>
      <c r="H59" s="53">
        <f t="shared" si="32"/>
        <v>0</v>
      </c>
    </row>
    <row r="60" ht="12.75" customHeight="1" spans="2:8">
      <c r="B60" s="143"/>
      <c r="C60" s="28"/>
      <c r="D60" s="52">
        <f t="shared" si="29"/>
        <v>3</v>
      </c>
      <c r="E60" s="53">
        <f t="shared" si="30"/>
        <v>0</v>
      </c>
      <c r="F60" s="52">
        <f t="shared" ref="F60:G60" si="34">F53</f>
        <v>0</v>
      </c>
      <c r="G60" s="52">
        <f t="shared" si="34"/>
        <v>1</v>
      </c>
      <c r="H60" s="53">
        <f t="shared" si="32"/>
        <v>0</v>
      </c>
    </row>
    <row r="61" ht="12.75" customHeight="1" spans="2:8">
      <c r="B61" s="143"/>
      <c r="C61" s="28"/>
      <c r="D61" s="54" t="s">
        <v>242</v>
      </c>
      <c r="E61" s="16"/>
      <c r="F61" s="16"/>
      <c r="G61" s="17"/>
      <c r="H61" s="55">
        <f>SUM(H58:H60)</f>
        <v>0</v>
      </c>
    </row>
    <row r="62" ht="12.75" customHeight="1" spans="2:8">
      <c r="B62" s="143"/>
      <c r="C62" s="28"/>
      <c r="D62" s="57" t="s">
        <v>245</v>
      </c>
      <c r="E62" s="27"/>
      <c r="F62" s="27"/>
      <c r="G62" s="27"/>
      <c r="H62" s="27"/>
    </row>
    <row r="63" ht="12.75" customHeight="1" spans="2:8">
      <c r="B63" s="142" t="s">
        <v>246</v>
      </c>
      <c r="C63" s="2"/>
      <c r="D63" s="2"/>
      <c r="E63" s="2"/>
      <c r="F63" s="2"/>
      <c r="G63" s="2"/>
      <c r="H63" s="2"/>
    </row>
    <row r="64" ht="12.75" customHeight="1" spans="2:8">
      <c r="B64" s="143"/>
      <c r="C64" s="28"/>
      <c r="D64" s="51" t="s">
        <v>28</v>
      </c>
      <c r="E64" s="51" t="s">
        <v>238</v>
      </c>
      <c r="F64" s="51" t="s">
        <v>239</v>
      </c>
      <c r="G64" s="51" t="s">
        <v>244</v>
      </c>
      <c r="H64" s="51" t="s">
        <v>241</v>
      </c>
    </row>
    <row r="65" ht="12.75" customHeight="1" spans="2:8">
      <c r="B65" s="143"/>
      <c r="C65" s="28"/>
      <c r="D65" s="52">
        <f t="shared" ref="D65:D67" si="35">D51</f>
        <v>1</v>
      </c>
      <c r="E65" s="53">
        <f t="shared" ref="E65:E67" si="36">E58*1.0519528</f>
        <v>0</v>
      </c>
      <c r="F65" s="52">
        <f t="shared" ref="F65:G65" si="37">F51</f>
        <v>0</v>
      </c>
      <c r="G65" s="52">
        <f t="shared" si="37"/>
        <v>1</v>
      </c>
      <c r="H65" s="53">
        <f t="shared" ref="H65:H67" si="38">E65*F65/G65</f>
        <v>0</v>
      </c>
    </row>
    <row r="66" ht="12.75" customHeight="1" spans="2:8">
      <c r="B66" s="143"/>
      <c r="C66" s="28"/>
      <c r="D66" s="52">
        <f t="shared" si="35"/>
        <v>2</v>
      </c>
      <c r="E66" s="53">
        <f t="shared" si="36"/>
        <v>0</v>
      </c>
      <c r="F66" s="52">
        <f t="shared" ref="F66:G66" si="39">F52</f>
        <v>0</v>
      </c>
      <c r="G66" s="52">
        <f t="shared" si="39"/>
        <v>1</v>
      </c>
      <c r="H66" s="53">
        <f t="shared" si="38"/>
        <v>0</v>
      </c>
    </row>
    <row r="67" ht="12.75" customHeight="1" spans="2:8">
      <c r="B67" s="143"/>
      <c r="C67" s="28"/>
      <c r="D67" s="52">
        <f t="shared" si="35"/>
        <v>3</v>
      </c>
      <c r="E67" s="53">
        <f t="shared" si="36"/>
        <v>0</v>
      </c>
      <c r="F67" s="52">
        <f t="shared" ref="F67:G67" si="40">F53</f>
        <v>0</v>
      </c>
      <c r="G67" s="52">
        <f t="shared" si="40"/>
        <v>1</v>
      </c>
      <c r="H67" s="53">
        <f t="shared" si="38"/>
        <v>0</v>
      </c>
    </row>
    <row r="68" ht="12.75" customHeight="1" spans="2:8">
      <c r="B68" s="143"/>
      <c r="C68" s="28"/>
      <c r="D68" s="54" t="s">
        <v>242</v>
      </c>
      <c r="E68" s="16"/>
      <c r="F68" s="16"/>
      <c r="G68" s="17"/>
      <c r="H68" s="55">
        <f>SUM(H65:H67)</f>
        <v>0</v>
      </c>
    </row>
    <row r="69" ht="12.75" customHeight="1" spans="2:8">
      <c r="B69" s="143"/>
      <c r="C69" s="28"/>
      <c r="D69" s="57" t="s">
        <v>245</v>
      </c>
      <c r="E69" s="27"/>
      <c r="F69" s="27"/>
      <c r="G69" s="27"/>
      <c r="H69" s="27"/>
    </row>
    <row r="70" ht="15.75" customHeight="1" spans="2:8">
      <c r="B70" s="142" t="s">
        <v>247</v>
      </c>
      <c r="C70" s="2"/>
      <c r="D70" s="2"/>
      <c r="E70" s="2"/>
      <c r="F70" s="2"/>
      <c r="G70" s="2"/>
      <c r="H70" s="2"/>
    </row>
    <row r="71" ht="15.75" customHeight="1" spans="2:2">
      <c r="B71" s="2"/>
    </row>
    <row r="72" ht="12.75" customHeight="1" spans="2:8">
      <c r="B72" s="143"/>
      <c r="C72" s="28"/>
      <c r="D72" s="29" t="s">
        <v>28</v>
      </c>
      <c r="E72" s="29" t="s">
        <v>238</v>
      </c>
      <c r="F72" s="29" t="s">
        <v>244</v>
      </c>
      <c r="G72" s="29" t="s">
        <v>248</v>
      </c>
      <c r="H72" s="29" t="s">
        <v>249</v>
      </c>
    </row>
    <row r="73" ht="12.75" customHeight="1" spans="2:8">
      <c r="B73" s="143"/>
      <c r="C73" s="28"/>
      <c r="D73" s="52">
        <v>1</v>
      </c>
      <c r="E73" s="53">
        <f t="shared" ref="E73:E74" si="41">0</f>
        <v>0</v>
      </c>
      <c r="F73" s="52">
        <f t="shared" ref="F73:F74" si="42">1</f>
        <v>1</v>
      </c>
      <c r="G73" s="52">
        <f t="shared" ref="G73:G74" si="43">0</f>
        <v>0</v>
      </c>
      <c r="H73" s="53">
        <f t="shared" ref="H73:H74" si="44">E73/F73*G73</f>
        <v>0</v>
      </c>
    </row>
    <row r="74" ht="12.75" customHeight="1" spans="2:8">
      <c r="B74" s="143"/>
      <c r="C74" s="28"/>
      <c r="D74" s="52">
        <v>2</v>
      </c>
      <c r="E74" s="53">
        <f t="shared" si="41"/>
        <v>0</v>
      </c>
      <c r="F74" s="52">
        <f t="shared" si="42"/>
        <v>1</v>
      </c>
      <c r="G74" s="52">
        <f t="shared" si="43"/>
        <v>0</v>
      </c>
      <c r="H74" s="53">
        <f t="shared" si="44"/>
        <v>0</v>
      </c>
    </row>
    <row r="75" ht="12.75" customHeight="1" spans="2:8">
      <c r="B75" s="143"/>
      <c r="C75" s="28"/>
      <c r="D75" s="54" t="s">
        <v>242</v>
      </c>
      <c r="E75" s="16"/>
      <c r="F75" s="16"/>
      <c r="G75" s="17"/>
      <c r="H75" s="55">
        <f>SUM(H73:H74)</f>
        <v>0</v>
      </c>
    </row>
    <row r="76" ht="12.75" customHeight="1" spans="2:8">
      <c r="B76" s="144"/>
      <c r="C76" s="56"/>
      <c r="D76" s="56"/>
      <c r="E76" s="56"/>
      <c r="F76" s="56"/>
      <c r="G76" s="56"/>
      <c r="H76" s="56"/>
    </row>
    <row r="77" ht="12.75" customHeight="1" spans="2:8">
      <c r="B77" s="142" t="s">
        <v>243</v>
      </c>
      <c r="C77" s="2"/>
      <c r="D77" s="2"/>
      <c r="E77" s="2"/>
      <c r="F77" s="2"/>
      <c r="G77" s="2"/>
      <c r="H77" s="2"/>
    </row>
    <row r="78" ht="12.75" customHeight="1" spans="2:8">
      <c r="B78" s="143"/>
      <c r="C78" s="28"/>
      <c r="D78" s="29" t="s">
        <v>28</v>
      </c>
      <c r="E78" s="29" t="s">
        <v>238</v>
      </c>
      <c r="F78" s="29" t="s">
        <v>244</v>
      </c>
      <c r="G78" s="29" t="s">
        <v>248</v>
      </c>
      <c r="H78" s="29" t="s">
        <v>249</v>
      </c>
    </row>
    <row r="79" ht="12.75" customHeight="1" spans="2:8">
      <c r="B79" s="143"/>
      <c r="C79" s="28"/>
      <c r="D79" s="52">
        <f t="shared" ref="D79:D80" si="45">D73</f>
        <v>1</v>
      </c>
      <c r="E79" s="53">
        <f t="shared" ref="E79:E80" si="46">E73*1.0519528</f>
        <v>0</v>
      </c>
      <c r="F79" s="52">
        <f t="shared" ref="F79:G79" si="47">F73</f>
        <v>1</v>
      </c>
      <c r="G79" s="52">
        <f t="shared" si="47"/>
        <v>0</v>
      </c>
      <c r="H79" s="53">
        <f t="shared" ref="H79:H80" si="48">E79/F79*G79</f>
        <v>0</v>
      </c>
    </row>
    <row r="80" ht="12.75" customHeight="1" spans="2:8">
      <c r="B80" s="143"/>
      <c r="C80" s="28"/>
      <c r="D80" s="52">
        <f t="shared" si="45"/>
        <v>2</v>
      </c>
      <c r="E80" s="53">
        <f t="shared" si="46"/>
        <v>0</v>
      </c>
      <c r="F80" s="52">
        <f t="shared" ref="F80:G80" si="49">F74</f>
        <v>1</v>
      </c>
      <c r="G80" s="52">
        <f t="shared" si="49"/>
        <v>0</v>
      </c>
      <c r="H80" s="53">
        <f t="shared" si="48"/>
        <v>0</v>
      </c>
    </row>
    <row r="81" ht="12.75" customHeight="1" spans="2:8">
      <c r="B81" s="143"/>
      <c r="C81" s="28"/>
      <c r="D81" s="54" t="s">
        <v>242</v>
      </c>
      <c r="E81" s="16"/>
      <c r="F81" s="16"/>
      <c r="G81" s="17"/>
      <c r="H81" s="55">
        <f>SUM(H79:H80)</f>
        <v>0</v>
      </c>
    </row>
    <row r="82" ht="12.75" customHeight="1" spans="2:8">
      <c r="B82" s="143"/>
      <c r="C82" s="28"/>
      <c r="D82" s="57" t="s">
        <v>245</v>
      </c>
      <c r="E82" s="27"/>
      <c r="F82" s="27"/>
      <c r="G82" s="27"/>
      <c r="H82" s="27"/>
    </row>
    <row r="83" ht="12.75" customHeight="1" spans="2:8">
      <c r="B83" s="144"/>
      <c r="C83" s="56"/>
      <c r="D83" s="56"/>
      <c r="E83" s="56"/>
      <c r="F83" s="56"/>
      <c r="G83" s="56"/>
      <c r="H83" s="56"/>
    </row>
    <row r="84" ht="12.75" customHeight="1" spans="2:8">
      <c r="B84" s="142" t="s">
        <v>246</v>
      </c>
      <c r="C84" s="2"/>
      <c r="D84" s="2"/>
      <c r="E84" s="2"/>
      <c r="F84" s="2"/>
      <c r="G84" s="2"/>
      <c r="H84" s="2"/>
    </row>
    <row r="85" ht="12.75" customHeight="1" spans="2:8">
      <c r="B85" s="143"/>
      <c r="C85" s="28"/>
      <c r="D85" s="29" t="s">
        <v>28</v>
      </c>
      <c r="E85" s="29" t="s">
        <v>238</v>
      </c>
      <c r="F85" s="29" t="s">
        <v>244</v>
      </c>
      <c r="G85" s="29" t="s">
        <v>248</v>
      </c>
      <c r="H85" s="29" t="s">
        <v>249</v>
      </c>
    </row>
    <row r="86" ht="12.75" customHeight="1" spans="2:8">
      <c r="B86" s="143"/>
      <c r="C86" s="28"/>
      <c r="D86" s="52">
        <f t="shared" ref="D86:D87" si="50">D73</f>
        <v>1</v>
      </c>
      <c r="E86" s="53">
        <f t="shared" ref="E86:E87" si="51">E79*1.0519528</f>
        <v>0</v>
      </c>
      <c r="F86" s="52">
        <f t="shared" ref="F86:G86" si="52">F73</f>
        <v>1</v>
      </c>
      <c r="G86" s="52">
        <f t="shared" si="52"/>
        <v>0</v>
      </c>
      <c r="H86" s="53">
        <f t="shared" ref="H86:H87" si="53">E86/F86*G86</f>
        <v>0</v>
      </c>
    </row>
    <row r="87" ht="12.75" customHeight="1" spans="2:8">
      <c r="B87" s="143"/>
      <c r="C87" s="28"/>
      <c r="D87" s="52">
        <f t="shared" si="50"/>
        <v>2</v>
      </c>
      <c r="E87" s="53">
        <f t="shared" si="51"/>
        <v>0</v>
      </c>
      <c r="F87" s="52">
        <f t="shared" ref="F87:G87" si="54">F74</f>
        <v>1</v>
      </c>
      <c r="G87" s="52">
        <f t="shared" si="54"/>
        <v>0</v>
      </c>
      <c r="H87" s="53">
        <f t="shared" si="53"/>
        <v>0</v>
      </c>
    </row>
    <row r="88" ht="12.75" customHeight="1" spans="2:8">
      <c r="B88" s="143"/>
      <c r="C88" s="28"/>
      <c r="D88" s="54" t="s">
        <v>242</v>
      </c>
      <c r="E88" s="16"/>
      <c r="F88" s="16"/>
      <c r="G88" s="17"/>
      <c r="H88" s="55">
        <f>SUM(H86:H87)</f>
        <v>0</v>
      </c>
    </row>
    <row r="89" ht="12.75" customHeight="1" spans="2:4">
      <c r="B89" s="143"/>
      <c r="C89" s="28"/>
      <c r="D89" s="49" t="s">
        <v>245</v>
      </c>
    </row>
    <row r="90" ht="12.75" customHeight="1" spans="2:8">
      <c r="B90" s="143"/>
      <c r="C90" s="28"/>
      <c r="D90" s="49"/>
      <c r="E90" s="49"/>
      <c r="F90" s="49"/>
      <c r="G90" s="49"/>
      <c r="H90" s="49"/>
    </row>
    <row r="91" ht="12.75" customHeight="1" spans="2:8">
      <c r="B91" s="142" t="s">
        <v>250</v>
      </c>
      <c r="C91" s="2"/>
      <c r="D91" s="2"/>
      <c r="E91" s="2"/>
      <c r="F91" s="2"/>
      <c r="G91" s="2"/>
      <c r="H91" s="2"/>
    </row>
    <row r="92" ht="12.75" customHeight="1" spans="2:8">
      <c r="B92" s="143"/>
      <c r="C92" s="29" t="s">
        <v>28</v>
      </c>
      <c r="D92" s="29" t="s">
        <v>251</v>
      </c>
      <c r="E92" s="29" t="s">
        <v>252</v>
      </c>
      <c r="F92" s="29" t="s">
        <v>253</v>
      </c>
      <c r="G92" s="29" t="s">
        <v>254</v>
      </c>
      <c r="H92" s="29" t="s">
        <v>255</v>
      </c>
    </row>
    <row r="93" ht="12.75" customHeight="1" spans="2:8">
      <c r="B93" s="143"/>
      <c r="C93" s="52">
        <v>1</v>
      </c>
      <c r="D93" s="53">
        <f t="shared" ref="D93:D95" si="55">0</f>
        <v>0</v>
      </c>
      <c r="E93" s="52">
        <f t="shared" ref="E93:E95" si="56">1</f>
        <v>1</v>
      </c>
      <c r="F93" s="53">
        <f t="shared" ref="F93:G93" si="57">0</f>
        <v>0</v>
      </c>
      <c r="G93" s="52">
        <f t="shared" si="57"/>
        <v>0</v>
      </c>
      <c r="H93" s="53">
        <f t="shared" ref="H93:H95" si="58">((D93/E93)+(D93*F93))*G93</f>
        <v>0</v>
      </c>
    </row>
    <row r="94" ht="12.75" customHeight="1" spans="2:8">
      <c r="B94" s="143"/>
      <c r="C94" s="52">
        <v>2</v>
      </c>
      <c r="D94" s="53">
        <f t="shared" si="55"/>
        <v>0</v>
      </c>
      <c r="E94" s="52">
        <f t="shared" si="56"/>
        <v>1</v>
      </c>
      <c r="F94" s="53">
        <f t="shared" ref="F94:G94" si="59">F93</f>
        <v>0</v>
      </c>
      <c r="G94" s="52">
        <f t="shared" si="59"/>
        <v>0</v>
      </c>
      <c r="H94" s="53">
        <f t="shared" si="58"/>
        <v>0</v>
      </c>
    </row>
    <row r="95" ht="12.75" customHeight="1" spans="2:8">
      <c r="B95" s="143"/>
      <c r="C95" s="52">
        <v>3</v>
      </c>
      <c r="D95" s="53">
        <f t="shared" si="55"/>
        <v>0</v>
      </c>
      <c r="E95" s="52">
        <f t="shared" si="56"/>
        <v>1</v>
      </c>
      <c r="F95" s="53">
        <f t="shared" ref="F95:G95" si="60">F94</f>
        <v>0</v>
      </c>
      <c r="G95" s="52">
        <f t="shared" si="60"/>
        <v>0</v>
      </c>
      <c r="H95" s="53">
        <f t="shared" si="58"/>
        <v>0</v>
      </c>
    </row>
    <row r="96" ht="12.75" customHeight="1" spans="2:8">
      <c r="B96" s="143"/>
      <c r="C96" s="54" t="s">
        <v>242</v>
      </c>
      <c r="D96" s="16"/>
      <c r="E96" s="16"/>
      <c r="F96" s="16"/>
      <c r="G96" s="17"/>
      <c r="H96" s="55">
        <f>SUM(H93:H95)</f>
        <v>0</v>
      </c>
    </row>
    <row r="97" ht="12.75" customHeight="1" spans="2:8">
      <c r="B97" s="144"/>
      <c r="C97" s="56"/>
      <c r="D97" s="56"/>
      <c r="E97" s="56"/>
      <c r="F97" s="56"/>
      <c r="G97" s="56"/>
      <c r="H97" s="56"/>
    </row>
    <row r="98" ht="12.75" customHeight="1" spans="2:8">
      <c r="B98" s="142" t="s">
        <v>243</v>
      </c>
      <c r="C98" s="2"/>
      <c r="D98" s="2"/>
      <c r="E98" s="2"/>
      <c r="F98" s="2"/>
      <c r="G98" s="2"/>
      <c r="H98" s="2"/>
    </row>
    <row r="99" ht="12.75" customHeight="1" spans="2:8">
      <c r="B99" s="143"/>
      <c r="C99" s="29" t="s">
        <v>28</v>
      </c>
      <c r="D99" s="29" t="s">
        <v>251</v>
      </c>
      <c r="E99" s="29" t="s">
        <v>252</v>
      </c>
      <c r="F99" s="29" t="s">
        <v>253</v>
      </c>
      <c r="G99" s="29" t="s">
        <v>254</v>
      </c>
      <c r="H99" s="29" t="s">
        <v>255</v>
      </c>
    </row>
    <row r="100" ht="12.75" customHeight="1" spans="2:8">
      <c r="B100" s="143"/>
      <c r="C100" s="52">
        <f t="shared" ref="C100:C102" si="61">C93</f>
        <v>1</v>
      </c>
      <c r="D100" s="53">
        <f t="shared" ref="D100:D102" si="62">D93*1.0519528</f>
        <v>0</v>
      </c>
      <c r="E100" s="52">
        <f t="shared" ref="E100:E102" si="63">E93</f>
        <v>1</v>
      </c>
      <c r="F100" s="53">
        <f t="shared" ref="F100:G100" si="64">0</f>
        <v>0</v>
      </c>
      <c r="G100" s="52">
        <f t="shared" si="64"/>
        <v>0</v>
      </c>
      <c r="H100" s="53">
        <f t="shared" ref="H100:H102" si="65">((D100/E100)+(D100*F100))*G100</f>
        <v>0</v>
      </c>
    </row>
    <row r="101" ht="12.75" customHeight="1" spans="2:8">
      <c r="B101" s="143"/>
      <c r="C101" s="52">
        <f t="shared" si="61"/>
        <v>2</v>
      </c>
      <c r="D101" s="53">
        <f t="shared" si="62"/>
        <v>0</v>
      </c>
      <c r="E101" s="52">
        <f t="shared" si="63"/>
        <v>1</v>
      </c>
      <c r="F101" s="53">
        <f t="shared" ref="F101:G101" si="66">F100</f>
        <v>0</v>
      </c>
      <c r="G101" s="52">
        <f t="shared" si="66"/>
        <v>0</v>
      </c>
      <c r="H101" s="53">
        <f t="shared" si="65"/>
        <v>0</v>
      </c>
    </row>
    <row r="102" ht="12.75" customHeight="1" spans="2:8">
      <c r="B102" s="143"/>
      <c r="C102" s="52">
        <f t="shared" si="61"/>
        <v>3</v>
      </c>
      <c r="D102" s="53">
        <f t="shared" si="62"/>
        <v>0</v>
      </c>
      <c r="E102" s="52">
        <f t="shared" si="63"/>
        <v>1</v>
      </c>
      <c r="F102" s="53">
        <f t="shared" ref="F102:G102" si="67">F101</f>
        <v>0</v>
      </c>
      <c r="G102" s="52">
        <f t="shared" si="67"/>
        <v>0</v>
      </c>
      <c r="H102" s="53">
        <f t="shared" si="65"/>
        <v>0</v>
      </c>
    </row>
    <row r="103" ht="12.75" customHeight="1" spans="2:8">
      <c r="B103" s="143"/>
      <c r="C103" s="54" t="s">
        <v>242</v>
      </c>
      <c r="D103" s="16"/>
      <c r="E103" s="16"/>
      <c r="F103" s="16"/>
      <c r="G103" s="17"/>
      <c r="H103" s="55">
        <f>SUM(H100:H102)</f>
        <v>0</v>
      </c>
    </row>
    <row r="104" ht="15.75" customHeight="1" spans="2:8">
      <c r="B104" s="143"/>
      <c r="C104" s="57" t="s">
        <v>256</v>
      </c>
      <c r="D104" s="27"/>
      <c r="E104" s="27"/>
      <c r="F104" s="27"/>
      <c r="G104" s="27"/>
      <c r="H104" s="27"/>
    </row>
    <row r="105" ht="12.75" customHeight="1" spans="2:8">
      <c r="B105" s="144"/>
      <c r="C105" s="56"/>
      <c r="D105" s="56"/>
      <c r="E105" s="56"/>
      <c r="F105" s="56"/>
      <c r="G105" s="56"/>
      <c r="H105" s="56"/>
    </row>
    <row r="106" ht="12.75" customHeight="1" spans="2:8">
      <c r="B106" s="142" t="s">
        <v>246</v>
      </c>
      <c r="C106" s="2"/>
      <c r="D106" s="2"/>
      <c r="E106" s="2"/>
      <c r="F106" s="2"/>
      <c r="G106" s="2"/>
      <c r="H106" s="2"/>
    </row>
    <row r="107" ht="12.75" customHeight="1" spans="2:8">
      <c r="B107" s="143"/>
      <c r="C107" s="29" t="s">
        <v>28</v>
      </c>
      <c r="D107" s="29" t="s">
        <v>251</v>
      </c>
      <c r="E107" s="29" t="s">
        <v>252</v>
      </c>
      <c r="F107" s="29" t="s">
        <v>253</v>
      </c>
      <c r="G107" s="29" t="s">
        <v>254</v>
      </c>
      <c r="H107" s="29" t="s">
        <v>255</v>
      </c>
    </row>
    <row r="108" ht="12.75" customHeight="1" spans="2:8">
      <c r="B108" s="143"/>
      <c r="C108" s="52">
        <f t="shared" ref="C108:C109" si="68">C93</f>
        <v>1</v>
      </c>
      <c r="D108" s="53">
        <f t="shared" ref="D108:D109" si="69">D100*1.0519528</f>
        <v>0</v>
      </c>
      <c r="E108" s="52">
        <f t="shared" ref="E108:E109" si="70">E93</f>
        <v>1</v>
      </c>
      <c r="F108" s="53">
        <f t="shared" ref="F108:G108" si="71">0</f>
        <v>0</v>
      </c>
      <c r="G108" s="52">
        <f t="shared" si="71"/>
        <v>0</v>
      </c>
      <c r="H108" s="53">
        <f t="shared" ref="H108:H109" si="72">((D108/E108)+(D108*F108))*G108</f>
        <v>0</v>
      </c>
    </row>
    <row r="109" ht="12.75" customHeight="1" spans="2:8">
      <c r="B109" s="143"/>
      <c r="C109" s="52">
        <f t="shared" si="68"/>
        <v>2</v>
      </c>
      <c r="D109" s="53">
        <f t="shared" si="69"/>
        <v>0</v>
      </c>
      <c r="E109" s="52">
        <f t="shared" si="70"/>
        <v>1</v>
      </c>
      <c r="F109" s="53">
        <f t="shared" ref="F109:G109" si="73">F108</f>
        <v>0</v>
      </c>
      <c r="G109" s="52">
        <f t="shared" si="73"/>
        <v>0</v>
      </c>
      <c r="H109" s="53">
        <f t="shared" si="72"/>
        <v>0</v>
      </c>
    </row>
    <row r="110" ht="12.75" customHeight="1" spans="2:8">
      <c r="B110" s="143"/>
      <c r="C110" s="54" t="s">
        <v>242</v>
      </c>
      <c r="D110" s="16"/>
      <c r="E110" s="16"/>
      <c r="F110" s="16"/>
      <c r="G110" s="17"/>
      <c r="H110" s="55">
        <f>SUM(H108:H109)</f>
        <v>0</v>
      </c>
    </row>
    <row r="111" ht="15.75" customHeight="1" spans="2:3">
      <c r="B111" s="143"/>
      <c r="C111" s="49" t="s">
        <v>245</v>
      </c>
    </row>
    <row r="112" ht="15.75" customHeight="1" spans="2:8">
      <c r="B112" s="143"/>
      <c r="C112" s="49"/>
      <c r="D112" s="49"/>
      <c r="E112" s="49"/>
      <c r="F112" s="49"/>
      <c r="G112" s="49"/>
      <c r="H112" s="49"/>
    </row>
    <row r="113" ht="18.75" customHeight="1" spans="1:9">
      <c r="A113" s="61" t="s">
        <v>257</v>
      </c>
      <c r="B113" s="16"/>
      <c r="C113" s="16"/>
      <c r="D113" s="16"/>
      <c r="E113" s="16"/>
      <c r="F113" s="16"/>
      <c r="G113" s="16"/>
      <c r="H113" s="16"/>
      <c r="I113" s="17"/>
    </row>
    <row r="114" ht="12.75" customHeight="1" spans="1:9">
      <c r="A114" s="54" t="s">
        <v>258</v>
      </c>
      <c r="B114" s="16"/>
      <c r="C114" s="17"/>
      <c r="D114" s="51" t="s">
        <v>96</v>
      </c>
      <c r="E114" s="29" t="s">
        <v>86</v>
      </c>
      <c r="F114" s="62" t="s">
        <v>96</v>
      </c>
      <c r="G114" s="29" t="s">
        <v>259</v>
      </c>
      <c r="H114" s="62" t="s">
        <v>96</v>
      </c>
      <c r="I114" s="29" t="s">
        <v>260</v>
      </c>
    </row>
    <row r="115" ht="24.75" customHeight="1" spans="1:9">
      <c r="A115" s="9" t="s">
        <v>14</v>
      </c>
      <c r="B115" s="25" t="s">
        <v>261</v>
      </c>
      <c r="C115" s="17"/>
      <c r="D115" s="34">
        <f>D117-D116</f>
        <v>0.7856</v>
      </c>
      <c r="E115" s="38">
        <f>'AEE (40h)'!D147</f>
        <v>11127.8958181806</v>
      </c>
      <c r="F115" s="34">
        <f>F117-F116</f>
        <v>0.7856</v>
      </c>
      <c r="G115" s="38">
        <f>'AEE (40h)'!E147</f>
        <v>0</v>
      </c>
      <c r="H115" s="34">
        <f>H117-H116</f>
        <v>0.7856</v>
      </c>
      <c r="I115" s="74">
        <f>'AEE (40h)'!F147</f>
        <v>0</v>
      </c>
    </row>
    <row r="116" ht="24.75" customHeight="1" spans="1:9">
      <c r="A116" s="9" t="s">
        <v>17</v>
      </c>
      <c r="B116" s="25" t="s">
        <v>262</v>
      </c>
      <c r="C116" s="17"/>
      <c r="D116" s="34">
        <f>'AEE (40h)'!D130</f>
        <v>0.06</v>
      </c>
      <c r="E116" s="38">
        <f>E115*D116</f>
        <v>667.673749090835</v>
      </c>
      <c r="F116" s="34">
        <f>'AEE (40h)'!F130</f>
        <v>0.06</v>
      </c>
      <c r="G116" s="38">
        <f>G115*F116</f>
        <v>0</v>
      </c>
      <c r="H116" s="34">
        <f>'AEE (40h)'!H130</f>
        <v>0.06</v>
      </c>
      <c r="I116" s="74">
        <f>I115*H116</f>
        <v>0</v>
      </c>
    </row>
    <row r="117" ht="12.75" customHeight="1" spans="1:9">
      <c r="A117" s="63" t="s">
        <v>263</v>
      </c>
      <c r="B117" s="16"/>
      <c r="C117" s="17"/>
      <c r="D117" s="64">
        <f>1-('AEE (40h)'!D131+'AEE (40h)'!D132)</f>
        <v>0.8456</v>
      </c>
      <c r="E117" s="65">
        <f>SUM(E115:E116)</f>
        <v>11795.5695672714</v>
      </c>
      <c r="F117" s="64">
        <f>1-('AEE (40h)'!F131+'AEE (40h)'!F132)</f>
        <v>0.8456</v>
      </c>
      <c r="G117" s="65">
        <f>SUM(G115:G116)</f>
        <v>0</v>
      </c>
      <c r="H117" s="64">
        <f>1-('AEE (40h)'!H131+'AEE (40h)'!H132)</f>
        <v>0.8456</v>
      </c>
      <c r="I117" s="75">
        <f>SUM(I115:I116)</f>
        <v>0</v>
      </c>
    </row>
    <row r="118" ht="12.75" customHeight="1" spans="1:9">
      <c r="A118" s="66" t="s">
        <v>20</v>
      </c>
      <c r="B118" s="67" t="s">
        <v>264</v>
      </c>
      <c r="C118" s="17"/>
      <c r="D118" s="34">
        <f>'AEE (40h)'!D131</f>
        <v>0.0679</v>
      </c>
      <c r="E118" s="38">
        <f>C130*D118</f>
        <v>947.16080134547</v>
      </c>
      <c r="F118" s="34">
        <f>'AEE (40h)'!F131</f>
        <v>0.0679</v>
      </c>
      <c r="G118" s="38">
        <f>D130*F118</f>
        <v>0</v>
      </c>
      <c r="H118" s="34">
        <f>'AEE (40h)'!H131</f>
        <v>0.0679</v>
      </c>
      <c r="I118" s="74">
        <f>E130*H118</f>
        <v>0</v>
      </c>
    </row>
    <row r="119" ht="12.75" customHeight="1" spans="1:9">
      <c r="A119" s="63" t="s">
        <v>265</v>
      </c>
      <c r="B119" s="16"/>
      <c r="C119" s="17"/>
      <c r="D119" s="64">
        <f t="shared" ref="D119:I119" si="74">D117+D118</f>
        <v>0.9135</v>
      </c>
      <c r="E119" s="65">
        <f t="shared" si="74"/>
        <v>12742.7303686169</v>
      </c>
      <c r="F119" s="64">
        <f t="shared" si="74"/>
        <v>0.9135</v>
      </c>
      <c r="G119" s="65">
        <f t="shared" si="74"/>
        <v>0</v>
      </c>
      <c r="H119" s="64">
        <f t="shared" si="74"/>
        <v>0.9135</v>
      </c>
      <c r="I119" s="75">
        <f t="shared" si="74"/>
        <v>0</v>
      </c>
    </row>
    <row r="120" ht="12.75" customHeight="1" spans="1:9">
      <c r="A120" s="68" t="s">
        <v>266</v>
      </c>
      <c r="B120" s="27"/>
      <c r="C120" s="27"/>
      <c r="D120" s="27"/>
      <c r="E120" s="27"/>
      <c r="F120" s="27"/>
      <c r="G120" s="27"/>
      <c r="H120" s="27"/>
      <c r="I120" s="27"/>
    </row>
    <row r="121" ht="12.75" customHeight="1" spans="1:1">
      <c r="A121" s="69" t="s">
        <v>267</v>
      </c>
    </row>
    <row r="122" ht="12.75" customHeight="1" spans="1:1">
      <c r="A122" s="70" t="s">
        <v>268</v>
      </c>
    </row>
    <row r="123" ht="12.75" customHeight="1" spans="1:1">
      <c r="A123" s="71" t="s">
        <v>269</v>
      </c>
    </row>
    <row r="124" ht="12.75" customHeight="1" spans="1:1">
      <c r="A124" s="70" t="s">
        <v>270</v>
      </c>
    </row>
    <row r="125" ht="12.75" customHeight="1" spans="1:1">
      <c r="A125" s="70" t="s">
        <v>271</v>
      </c>
    </row>
    <row r="126" ht="12.75" customHeight="1" spans="2:8">
      <c r="B126" s="8"/>
      <c r="C126" s="28"/>
      <c r="D126" s="28"/>
      <c r="E126" s="28"/>
      <c r="F126" s="28"/>
      <c r="G126" s="28"/>
      <c r="H126" s="28"/>
    </row>
    <row r="127" ht="12.75" customHeight="1" spans="1:8">
      <c r="A127" s="72" t="s">
        <v>272</v>
      </c>
      <c r="B127" s="3"/>
      <c r="C127" s="3"/>
      <c r="D127" s="3"/>
      <c r="E127" s="3"/>
      <c r="F127" s="73"/>
      <c r="G127" s="28"/>
      <c r="H127" s="28"/>
    </row>
    <row r="128" ht="12.75" customHeight="1" spans="1:8">
      <c r="A128" s="54" t="s">
        <v>273</v>
      </c>
      <c r="B128" s="17"/>
      <c r="C128" s="29" t="s">
        <v>274</v>
      </c>
      <c r="D128" s="29" t="s">
        <v>275</v>
      </c>
      <c r="E128" s="29" t="s">
        <v>276</v>
      </c>
      <c r="F128" s="28"/>
      <c r="G128" s="28"/>
      <c r="H128" s="28"/>
    </row>
    <row r="129" ht="12.75" customHeight="1" spans="1:8">
      <c r="A129" s="9" t="s">
        <v>14</v>
      </c>
      <c r="B129" s="76" t="s">
        <v>277</v>
      </c>
      <c r="C129" s="38">
        <f>E117</f>
        <v>11795.5695672714</v>
      </c>
      <c r="D129" s="38">
        <f>G117</f>
        <v>0</v>
      </c>
      <c r="E129" s="38">
        <f>I117</f>
        <v>0</v>
      </c>
      <c r="F129" s="28"/>
      <c r="G129" s="28"/>
      <c r="H129" s="28"/>
    </row>
    <row r="130" ht="25.5" customHeight="1" spans="1:8">
      <c r="A130" s="9" t="s">
        <v>17</v>
      </c>
      <c r="B130" s="76" t="s">
        <v>278</v>
      </c>
      <c r="C130" s="38">
        <f>C129/(1-('AEE (40h)'!D131+'AEE (40h)'!D132))</f>
        <v>13949.3490625253</v>
      </c>
      <c r="D130" s="38">
        <f>D129/(1-('AEE (40h)'!F131+'AEE (40h)'!F132))</f>
        <v>0</v>
      </c>
      <c r="E130" s="38">
        <f>E129/(1-('AEE (40h)'!H131+'AEE (40h)'!H132))</f>
        <v>0</v>
      </c>
      <c r="F130" s="28"/>
      <c r="G130" s="28"/>
      <c r="H130" s="28"/>
    </row>
    <row r="131" ht="12.75" customHeight="1" spans="2:8">
      <c r="B131" s="8"/>
      <c r="C131" s="77"/>
      <c r="D131" s="28"/>
      <c r="E131" s="77"/>
      <c r="F131" s="28"/>
      <c r="G131" s="28"/>
      <c r="H131" s="28"/>
    </row>
    <row r="132" ht="12.75" customHeight="1" spans="2:8">
      <c r="B132" s="8"/>
      <c r="C132" s="28"/>
      <c r="D132" s="28"/>
      <c r="E132" s="28"/>
      <c r="F132" s="28"/>
      <c r="G132" s="28"/>
      <c r="H132" s="28"/>
    </row>
    <row r="133" ht="12.75" customHeight="1" spans="2:8">
      <c r="B133" s="8"/>
      <c r="C133" s="28"/>
      <c r="D133" s="28"/>
      <c r="E133" s="28"/>
      <c r="F133" s="28"/>
      <c r="G133" s="28"/>
      <c r="H133" s="28"/>
    </row>
    <row r="134" ht="12.75" customHeight="1" spans="2:8">
      <c r="B134" s="8"/>
      <c r="C134" s="28"/>
      <c r="D134" s="28"/>
      <c r="E134" s="28"/>
      <c r="F134" s="28"/>
      <c r="G134" s="28"/>
      <c r="H134" s="28"/>
    </row>
    <row r="135" ht="12.75" customHeight="1" spans="2:8">
      <c r="B135" s="8"/>
      <c r="C135" s="28"/>
      <c r="D135" s="28"/>
      <c r="E135" s="28"/>
      <c r="F135" s="28"/>
      <c r="G135" s="28"/>
      <c r="H135" s="28"/>
    </row>
    <row r="136" ht="12.75" customHeight="1" spans="2:8">
      <c r="B136" s="8"/>
      <c r="C136" s="28"/>
      <c r="D136" s="28"/>
      <c r="E136" s="28"/>
      <c r="F136" s="28"/>
      <c r="G136" s="28"/>
      <c r="H136" s="28"/>
    </row>
    <row r="137" ht="12.75" customHeight="1" spans="2:8">
      <c r="B137" s="8"/>
      <c r="C137" s="28"/>
      <c r="D137" s="28"/>
      <c r="E137" s="28"/>
      <c r="F137" s="28"/>
      <c r="G137" s="28"/>
      <c r="H137" s="28"/>
    </row>
    <row r="138" ht="12.75" customHeight="1" spans="2:8">
      <c r="B138" s="8"/>
      <c r="C138" s="28"/>
      <c r="D138" s="28"/>
      <c r="E138" s="28"/>
      <c r="F138" s="28"/>
      <c r="G138" s="28"/>
      <c r="H138" s="28"/>
    </row>
    <row r="139" ht="12.75" customHeight="1" spans="2:8">
      <c r="B139" s="8"/>
      <c r="C139" s="28"/>
      <c r="D139" s="28"/>
      <c r="E139" s="28"/>
      <c r="F139" s="28"/>
      <c r="G139" s="28"/>
      <c r="H139" s="28"/>
    </row>
    <row r="140" ht="12.75" customHeight="1" spans="2:8">
      <c r="B140" s="8"/>
      <c r="C140" s="28"/>
      <c r="D140" s="28"/>
      <c r="E140" s="28"/>
      <c r="F140" s="28"/>
      <c r="G140" s="28"/>
      <c r="H140" s="28"/>
    </row>
    <row r="141" ht="12.75" customHeight="1" spans="2:8">
      <c r="B141" s="8"/>
      <c r="C141" s="28"/>
      <c r="D141" s="28"/>
      <c r="E141" s="28"/>
      <c r="F141" s="28"/>
      <c r="G141" s="28"/>
      <c r="H141" s="28"/>
    </row>
    <row r="142" ht="12.75" customHeight="1" spans="2:8">
      <c r="B142" s="8"/>
      <c r="C142" s="28"/>
      <c r="D142" s="28"/>
      <c r="E142" s="28"/>
      <c r="F142" s="28"/>
      <c r="G142" s="28"/>
      <c r="H142" s="28"/>
    </row>
    <row r="143" ht="12.75" customHeight="1" spans="2:8">
      <c r="B143" s="8"/>
      <c r="C143" s="28"/>
      <c r="D143" s="28"/>
      <c r="E143" s="28"/>
      <c r="F143" s="28"/>
      <c r="G143" s="28"/>
      <c r="H143" s="28"/>
    </row>
    <row r="144" ht="12.75" customHeight="1" spans="2:8">
      <c r="B144" s="8"/>
      <c r="C144" s="28"/>
      <c r="D144" s="28"/>
      <c r="E144" s="28"/>
      <c r="F144" s="28"/>
      <c r="G144" s="28"/>
      <c r="H144" s="28"/>
    </row>
    <row r="145" ht="12.75" customHeight="1" spans="2:8">
      <c r="B145" s="8"/>
      <c r="C145" s="28"/>
      <c r="D145" s="28"/>
      <c r="E145" s="28"/>
      <c r="F145" s="28"/>
      <c r="G145" s="28"/>
      <c r="H145" s="28"/>
    </row>
    <row r="146" ht="12.75" customHeight="1" spans="2:8">
      <c r="B146" s="8"/>
      <c r="C146" s="28"/>
      <c r="D146" s="28"/>
      <c r="E146" s="28"/>
      <c r="F146" s="28"/>
      <c r="G146" s="28"/>
      <c r="H146" s="28"/>
    </row>
    <row r="147" ht="12.75" customHeight="1" spans="2:8">
      <c r="B147" s="8"/>
      <c r="C147" s="28"/>
      <c r="D147" s="28"/>
      <c r="E147" s="28"/>
      <c r="F147" s="28"/>
      <c r="G147" s="28"/>
      <c r="H147" s="28"/>
    </row>
    <row r="148" ht="12.75" customHeight="1" spans="2:8">
      <c r="B148" s="8"/>
      <c r="C148" s="28"/>
      <c r="D148" s="28"/>
      <c r="E148" s="28"/>
      <c r="F148" s="28"/>
      <c r="G148" s="28"/>
      <c r="H148" s="28"/>
    </row>
    <row r="149" ht="12.75" customHeight="1" spans="2:8">
      <c r="B149" s="8"/>
      <c r="C149" s="28"/>
      <c r="D149" s="28"/>
      <c r="E149" s="28"/>
      <c r="F149" s="28"/>
      <c r="G149" s="28"/>
      <c r="H149" s="28"/>
    </row>
    <row r="150" ht="12.75" customHeight="1" spans="2:8">
      <c r="B150" s="8"/>
      <c r="C150" s="28"/>
      <c r="D150" s="28"/>
      <c r="E150" s="28"/>
      <c r="F150" s="28"/>
      <c r="G150" s="28"/>
      <c r="H150" s="28"/>
    </row>
    <row r="151" ht="12.75" customHeight="1" spans="2:8">
      <c r="B151" s="8"/>
      <c r="C151" s="28"/>
      <c r="D151" s="28"/>
      <c r="E151" s="28"/>
      <c r="F151" s="28"/>
      <c r="G151" s="28"/>
      <c r="H151" s="28"/>
    </row>
    <row r="152" ht="12.75" customHeight="1" spans="2:8">
      <c r="B152" s="8"/>
      <c r="C152" s="28"/>
      <c r="D152" s="28"/>
      <c r="E152" s="28"/>
      <c r="F152" s="28"/>
      <c r="G152" s="28"/>
      <c r="H152" s="28"/>
    </row>
    <row r="153" ht="12.75" customHeight="1" spans="2:8">
      <c r="B153" s="8"/>
      <c r="C153" s="28"/>
      <c r="D153" s="28"/>
      <c r="E153" s="28"/>
      <c r="F153" s="28"/>
      <c r="G153" s="28"/>
      <c r="H153" s="28"/>
    </row>
    <row r="154" ht="12.75" customHeight="1" spans="2:8">
      <c r="B154" s="8"/>
      <c r="C154" s="28"/>
      <c r="D154" s="28"/>
      <c r="E154" s="28"/>
      <c r="F154" s="28"/>
      <c r="G154" s="28"/>
      <c r="H154" s="28"/>
    </row>
    <row r="155" ht="12.75" customHeight="1" spans="2:8">
      <c r="B155" s="8"/>
      <c r="C155" s="28"/>
      <c r="D155" s="28"/>
      <c r="E155" s="28"/>
      <c r="F155" s="28"/>
      <c r="G155" s="28"/>
      <c r="H155" s="28"/>
    </row>
    <row r="156" ht="12.75" customHeight="1" spans="2:8">
      <c r="B156" s="8"/>
      <c r="C156" s="28"/>
      <c r="D156" s="28"/>
      <c r="E156" s="28"/>
      <c r="F156" s="28"/>
      <c r="G156" s="28"/>
      <c r="H156" s="28"/>
    </row>
    <row r="157" ht="12.75" customHeight="1" spans="2:8">
      <c r="B157" s="8"/>
      <c r="C157" s="28"/>
      <c r="D157" s="28"/>
      <c r="E157" s="28"/>
      <c r="F157" s="28"/>
      <c r="G157" s="28"/>
      <c r="H157" s="28"/>
    </row>
    <row r="158" ht="12.75" customHeight="1" spans="2:8">
      <c r="B158" s="8"/>
      <c r="C158" s="28"/>
      <c r="D158" s="28"/>
      <c r="E158" s="28"/>
      <c r="F158" s="28"/>
      <c r="G158" s="28"/>
      <c r="H158" s="28"/>
    </row>
    <row r="159" ht="12.75" customHeight="1" spans="2:8">
      <c r="B159" s="8"/>
      <c r="C159" s="28"/>
      <c r="D159" s="28"/>
      <c r="E159" s="28"/>
      <c r="F159" s="28"/>
      <c r="G159" s="28"/>
      <c r="H159" s="28"/>
    </row>
    <row r="160" ht="12.75" customHeight="1" spans="2:8">
      <c r="B160" s="8"/>
      <c r="C160" s="28"/>
      <c r="D160" s="28"/>
      <c r="E160" s="28"/>
      <c r="F160" s="28"/>
      <c r="G160" s="28"/>
      <c r="H160" s="28"/>
    </row>
    <row r="161" ht="12.75" customHeight="1" spans="2:8">
      <c r="B161" s="8"/>
      <c r="C161" s="28"/>
      <c r="D161" s="28"/>
      <c r="E161" s="28"/>
      <c r="F161" s="28"/>
      <c r="G161" s="28"/>
      <c r="H161" s="28"/>
    </row>
    <row r="162" ht="12.75" customHeight="1" spans="2:8">
      <c r="B162" s="8"/>
      <c r="C162" s="28"/>
      <c r="D162" s="28"/>
      <c r="E162" s="28"/>
      <c r="F162" s="28"/>
      <c r="G162" s="28"/>
      <c r="H162" s="28"/>
    </row>
    <row r="163" ht="12.75" customHeight="1" spans="2:8">
      <c r="B163" s="8"/>
      <c r="C163" s="28"/>
      <c r="D163" s="28"/>
      <c r="E163" s="28"/>
      <c r="F163" s="28"/>
      <c r="G163" s="28"/>
      <c r="H163" s="28"/>
    </row>
    <row r="164" ht="12.75" customHeight="1" spans="2:8">
      <c r="B164" s="8"/>
      <c r="C164" s="28"/>
      <c r="D164" s="28"/>
      <c r="E164" s="28"/>
      <c r="F164" s="28"/>
      <c r="G164" s="28"/>
      <c r="H164" s="28"/>
    </row>
    <row r="165" ht="12.75" customHeight="1" spans="2:8">
      <c r="B165" s="8"/>
      <c r="C165" s="28"/>
      <c r="D165" s="28"/>
      <c r="E165" s="28"/>
      <c r="F165" s="28"/>
      <c r="G165" s="28"/>
      <c r="H165" s="28"/>
    </row>
    <row r="166" ht="12.75" customHeight="1" spans="2:8">
      <c r="B166" s="8"/>
      <c r="C166" s="28"/>
      <c r="D166" s="28"/>
      <c r="E166" s="28"/>
      <c r="F166" s="28"/>
      <c r="G166" s="28"/>
      <c r="H166" s="28"/>
    </row>
    <row r="167" ht="12.75" customHeight="1" spans="2:8">
      <c r="B167" s="8"/>
      <c r="C167" s="28"/>
      <c r="D167" s="28"/>
      <c r="E167" s="28"/>
      <c r="F167" s="28"/>
      <c r="G167" s="28"/>
      <c r="H167" s="28"/>
    </row>
    <row r="168" ht="12.75" customHeight="1" spans="2:8">
      <c r="B168" s="8"/>
      <c r="C168" s="28"/>
      <c r="D168" s="28"/>
      <c r="E168" s="28"/>
      <c r="F168" s="28"/>
      <c r="G168" s="28"/>
      <c r="H168" s="28"/>
    </row>
    <row r="169" ht="12.75" customHeight="1" spans="2:8">
      <c r="B169" s="8"/>
      <c r="C169" s="28"/>
      <c r="D169" s="28"/>
      <c r="E169" s="28"/>
      <c r="F169" s="28"/>
      <c r="G169" s="28"/>
      <c r="H169" s="28"/>
    </row>
    <row r="170" ht="12.75" customHeight="1" spans="2:8">
      <c r="B170" s="8"/>
      <c r="C170" s="28"/>
      <c r="D170" s="28"/>
      <c r="E170" s="28"/>
      <c r="F170" s="28"/>
      <c r="G170" s="28"/>
      <c r="H170" s="28"/>
    </row>
    <row r="171" ht="12.75" customHeight="1" spans="2:8">
      <c r="B171" s="8"/>
      <c r="C171" s="28"/>
      <c r="D171" s="28"/>
      <c r="E171" s="28"/>
      <c r="F171" s="28"/>
      <c r="G171" s="28"/>
      <c r="H171" s="28"/>
    </row>
    <row r="172" ht="12.75" customHeight="1" spans="2:8">
      <c r="B172" s="8"/>
      <c r="C172" s="28"/>
      <c r="D172" s="28"/>
      <c r="E172" s="28"/>
      <c r="F172" s="28"/>
      <c r="G172" s="28"/>
      <c r="H172" s="28"/>
    </row>
    <row r="173" ht="12.75" customHeight="1" spans="2:8">
      <c r="B173" s="8"/>
      <c r="C173" s="28"/>
      <c r="D173" s="28"/>
      <c r="E173" s="28"/>
      <c r="F173" s="28"/>
      <c r="G173" s="28"/>
      <c r="H173" s="28"/>
    </row>
    <row r="174" ht="12.75" customHeight="1" spans="2:8">
      <c r="B174" s="8"/>
      <c r="C174" s="28"/>
      <c r="D174" s="28"/>
      <c r="E174" s="28"/>
      <c r="F174" s="28"/>
      <c r="G174" s="28"/>
      <c r="H174" s="28"/>
    </row>
    <row r="175" ht="12.75" customHeight="1" spans="2:8">
      <c r="B175" s="8"/>
      <c r="C175" s="28"/>
      <c r="D175" s="28"/>
      <c r="E175" s="28"/>
      <c r="F175" s="28"/>
      <c r="G175" s="28"/>
      <c r="H175" s="28"/>
    </row>
    <row r="176" ht="12.75" customHeight="1" spans="2:8">
      <c r="B176" s="8"/>
      <c r="C176" s="28"/>
      <c r="D176" s="28"/>
      <c r="E176" s="28"/>
      <c r="F176" s="28"/>
      <c r="G176" s="28"/>
      <c r="H176" s="28"/>
    </row>
    <row r="177" ht="12.75" customHeight="1" spans="2:8">
      <c r="B177" s="8"/>
      <c r="C177" s="28"/>
      <c r="D177" s="28"/>
      <c r="E177" s="28"/>
      <c r="F177" s="28"/>
      <c r="G177" s="28"/>
      <c r="H177" s="28"/>
    </row>
    <row r="178" ht="12.75" customHeight="1" spans="2:8">
      <c r="B178" s="8"/>
      <c r="C178" s="28"/>
      <c r="D178" s="28"/>
      <c r="E178" s="28"/>
      <c r="F178" s="28"/>
      <c r="G178" s="28"/>
      <c r="H178" s="28"/>
    </row>
    <row r="179" ht="12.75" customHeight="1" spans="2:8">
      <c r="B179" s="8"/>
      <c r="C179" s="28"/>
      <c r="D179" s="28"/>
      <c r="E179" s="28"/>
      <c r="F179" s="28"/>
      <c r="G179" s="28"/>
      <c r="H179" s="28"/>
    </row>
    <row r="180" ht="12.75" customHeight="1" spans="2:8">
      <c r="B180" s="8"/>
      <c r="C180" s="28"/>
      <c r="D180" s="28"/>
      <c r="E180" s="28"/>
      <c r="F180" s="28"/>
      <c r="G180" s="28"/>
      <c r="H180" s="28"/>
    </row>
    <row r="181" ht="12.75" customHeight="1" spans="2:8">
      <c r="B181" s="8"/>
      <c r="C181" s="28"/>
      <c r="D181" s="28"/>
      <c r="E181" s="28"/>
      <c r="F181" s="28"/>
      <c r="G181" s="28"/>
      <c r="H181" s="28"/>
    </row>
    <row r="182" ht="12.75" customHeight="1" spans="2:8">
      <c r="B182" s="8"/>
      <c r="C182" s="28"/>
      <c r="D182" s="28"/>
      <c r="E182" s="28"/>
      <c r="F182" s="28"/>
      <c r="G182" s="28"/>
      <c r="H182" s="28"/>
    </row>
    <row r="183" ht="12.75" customHeight="1" spans="2:8">
      <c r="B183" s="8"/>
      <c r="C183" s="28"/>
      <c r="D183" s="28"/>
      <c r="E183" s="28"/>
      <c r="F183" s="28"/>
      <c r="G183" s="28"/>
      <c r="H183" s="28"/>
    </row>
    <row r="184" ht="12.75" customHeight="1" spans="2:8">
      <c r="B184" s="8"/>
      <c r="C184" s="28"/>
      <c r="D184" s="28"/>
      <c r="E184" s="28"/>
      <c r="F184" s="28"/>
      <c r="G184" s="28"/>
      <c r="H184" s="28"/>
    </row>
    <row r="185" ht="12.75" customHeight="1" spans="2:8">
      <c r="B185" s="8"/>
      <c r="C185" s="28"/>
      <c r="D185" s="28"/>
      <c r="E185" s="28"/>
      <c r="F185" s="28"/>
      <c r="G185" s="28"/>
      <c r="H185" s="28"/>
    </row>
    <row r="186" ht="12.75" customHeight="1" spans="2:8">
      <c r="B186" s="8"/>
      <c r="C186" s="28"/>
      <c r="D186" s="28"/>
      <c r="E186" s="28"/>
      <c r="F186" s="28"/>
      <c r="G186" s="28"/>
      <c r="H186" s="28"/>
    </row>
    <row r="187" ht="12.75" customHeight="1" spans="2:8">
      <c r="B187" s="8"/>
      <c r="C187" s="28"/>
      <c r="D187" s="28"/>
      <c r="E187" s="28"/>
      <c r="F187" s="28"/>
      <c r="G187" s="28"/>
      <c r="H187" s="28"/>
    </row>
    <row r="188" ht="12.75" customHeight="1" spans="2:8">
      <c r="B188" s="8"/>
      <c r="C188" s="28"/>
      <c r="D188" s="28"/>
      <c r="E188" s="28"/>
      <c r="F188" s="28"/>
      <c r="G188" s="28"/>
      <c r="H188" s="28"/>
    </row>
    <row r="189" ht="12.75" customHeight="1" spans="2:8">
      <c r="B189" s="8"/>
      <c r="C189" s="28"/>
      <c r="D189" s="28"/>
      <c r="E189" s="28"/>
      <c r="F189" s="28"/>
      <c r="G189" s="28"/>
      <c r="H189" s="28"/>
    </row>
    <row r="190" ht="12.75" customHeight="1" spans="2:8">
      <c r="B190" s="8"/>
      <c r="C190" s="28"/>
      <c r="D190" s="28"/>
      <c r="E190" s="28"/>
      <c r="F190" s="28"/>
      <c r="G190" s="28"/>
      <c r="H190" s="28"/>
    </row>
    <row r="191" ht="12.75" customHeight="1" spans="2:8">
      <c r="B191" s="8"/>
      <c r="C191" s="28"/>
      <c r="D191" s="28"/>
      <c r="E191" s="28"/>
      <c r="F191" s="28"/>
      <c r="G191" s="28"/>
      <c r="H191" s="28"/>
    </row>
    <row r="192" ht="12.75" customHeight="1" spans="2:8">
      <c r="B192" s="8"/>
      <c r="C192" s="28"/>
      <c r="D192" s="28"/>
      <c r="E192" s="28"/>
      <c r="F192" s="28"/>
      <c r="G192" s="28"/>
      <c r="H192" s="28"/>
    </row>
    <row r="193" ht="12.75" customHeight="1" spans="2:8">
      <c r="B193" s="8"/>
      <c r="C193" s="28"/>
      <c r="D193" s="28"/>
      <c r="E193" s="28"/>
      <c r="F193" s="28"/>
      <c r="G193" s="28"/>
      <c r="H193" s="28"/>
    </row>
    <row r="194" ht="12.75" customHeight="1" spans="2:8">
      <c r="B194" s="8"/>
      <c r="C194" s="28"/>
      <c r="D194" s="28"/>
      <c r="E194" s="28"/>
      <c r="F194" s="28"/>
      <c r="G194" s="28"/>
      <c r="H194" s="28"/>
    </row>
    <row r="195" ht="12.75" customHeight="1" spans="2:8">
      <c r="B195" s="8"/>
      <c r="C195" s="28"/>
      <c r="D195" s="28"/>
      <c r="E195" s="28"/>
      <c r="F195" s="28"/>
      <c r="G195" s="28"/>
      <c r="H195" s="28"/>
    </row>
    <row r="196" ht="12.75" customHeight="1" spans="2:8">
      <c r="B196" s="8"/>
      <c r="C196" s="28"/>
      <c r="D196" s="28"/>
      <c r="E196" s="28"/>
      <c r="F196" s="28"/>
      <c r="G196" s="28"/>
      <c r="H196" s="28"/>
    </row>
    <row r="197" ht="12.75" customHeight="1" spans="2:8">
      <c r="B197" s="8"/>
      <c r="C197" s="28"/>
      <c r="D197" s="28"/>
      <c r="E197" s="28"/>
      <c r="F197" s="28"/>
      <c r="G197" s="28"/>
      <c r="H197" s="28"/>
    </row>
    <row r="198" ht="12.75" customHeight="1" spans="2:8">
      <c r="B198" s="8"/>
      <c r="C198" s="28"/>
      <c r="D198" s="28"/>
      <c r="E198" s="28"/>
      <c r="F198" s="28"/>
      <c r="G198" s="28"/>
      <c r="H198" s="28"/>
    </row>
    <row r="199" ht="12.75" customHeight="1" spans="2:8">
      <c r="B199" s="8"/>
      <c r="C199" s="28"/>
      <c r="D199" s="28"/>
      <c r="E199" s="28"/>
      <c r="F199" s="28"/>
      <c r="G199" s="28"/>
      <c r="H199" s="28"/>
    </row>
    <row r="200" ht="12.75" customHeight="1" spans="2:8">
      <c r="B200" s="8"/>
      <c r="C200" s="28"/>
      <c r="D200" s="28"/>
      <c r="E200" s="28"/>
      <c r="F200" s="28"/>
      <c r="G200" s="28"/>
      <c r="H200" s="28"/>
    </row>
    <row r="201" ht="12.75" customHeight="1" spans="2:8">
      <c r="B201" s="8"/>
      <c r="C201" s="28"/>
      <c r="D201" s="28"/>
      <c r="E201" s="28"/>
      <c r="F201" s="28"/>
      <c r="G201" s="28"/>
      <c r="H201" s="28"/>
    </row>
    <row r="202" ht="12.75" customHeight="1" spans="2:8">
      <c r="B202" s="8"/>
      <c r="C202" s="28"/>
      <c r="D202" s="28"/>
      <c r="E202" s="28"/>
      <c r="F202" s="28"/>
      <c r="G202" s="28"/>
      <c r="H202" s="28"/>
    </row>
    <row r="203" ht="12.75" customHeight="1" spans="2:8">
      <c r="B203" s="8"/>
      <c r="C203" s="28"/>
      <c r="D203" s="28"/>
      <c r="E203" s="28"/>
      <c r="F203" s="28"/>
      <c r="G203" s="28"/>
      <c r="H203" s="28"/>
    </row>
    <row r="204" ht="12.75" customHeight="1" spans="2:8">
      <c r="B204" s="8"/>
      <c r="C204" s="28"/>
      <c r="D204" s="28"/>
      <c r="E204" s="28"/>
      <c r="F204" s="28"/>
      <c r="G204" s="28"/>
      <c r="H204" s="28"/>
    </row>
    <row r="205" ht="12.75" customHeight="1" spans="2:8">
      <c r="B205" s="8"/>
      <c r="C205" s="28"/>
      <c r="D205" s="28"/>
      <c r="E205" s="28"/>
      <c r="F205" s="28"/>
      <c r="G205" s="28"/>
      <c r="H205" s="28"/>
    </row>
    <row r="206" ht="12.75" customHeight="1" spans="2:8">
      <c r="B206" s="8"/>
      <c r="C206" s="28"/>
      <c r="D206" s="28"/>
      <c r="E206" s="28"/>
      <c r="F206" s="28"/>
      <c r="G206" s="28"/>
      <c r="H206" s="28"/>
    </row>
    <row r="207" ht="12.75" customHeight="1" spans="2:8">
      <c r="B207" s="8"/>
      <c r="C207" s="28"/>
      <c r="D207" s="28"/>
      <c r="E207" s="28"/>
      <c r="F207" s="28"/>
      <c r="G207" s="28"/>
      <c r="H207" s="28"/>
    </row>
    <row r="208" ht="12.75" customHeight="1" spans="2:8">
      <c r="B208" s="8"/>
      <c r="C208" s="28"/>
      <c r="D208" s="28"/>
      <c r="E208" s="28"/>
      <c r="F208" s="28"/>
      <c r="G208" s="28"/>
      <c r="H208" s="28"/>
    </row>
    <row r="209" ht="12.75" customHeight="1" spans="2:8">
      <c r="B209" s="8"/>
      <c r="C209" s="28"/>
      <c r="D209" s="28"/>
      <c r="E209" s="28"/>
      <c r="F209" s="28"/>
      <c r="G209" s="28"/>
      <c r="H209" s="28"/>
    </row>
    <row r="210" ht="12.75" customHeight="1" spans="2:8">
      <c r="B210" s="8"/>
      <c r="C210" s="28"/>
      <c r="D210" s="28"/>
      <c r="E210" s="28"/>
      <c r="F210" s="28"/>
      <c r="G210" s="28"/>
      <c r="H210" s="28"/>
    </row>
    <row r="211" ht="12.75" customHeight="1" spans="2:8">
      <c r="B211" s="8"/>
      <c r="C211" s="28"/>
      <c r="D211" s="28"/>
      <c r="E211" s="28"/>
      <c r="F211" s="28"/>
      <c r="G211" s="28"/>
      <c r="H211" s="28"/>
    </row>
    <row r="212" ht="12.75" customHeight="1" spans="2:8">
      <c r="B212" s="8"/>
      <c r="C212" s="28"/>
      <c r="D212" s="28"/>
      <c r="E212" s="28"/>
      <c r="F212" s="28"/>
      <c r="G212" s="28"/>
      <c r="H212" s="28"/>
    </row>
    <row r="213" ht="12.75" customHeight="1" spans="2:8">
      <c r="B213" s="8"/>
      <c r="C213" s="28"/>
      <c r="D213" s="28"/>
      <c r="E213" s="28"/>
      <c r="F213" s="28"/>
      <c r="G213" s="28"/>
      <c r="H213" s="28"/>
    </row>
    <row r="214" ht="12.75" customHeight="1" spans="2:8">
      <c r="B214" s="8"/>
      <c r="C214" s="28"/>
      <c r="D214" s="28"/>
      <c r="E214" s="28"/>
      <c r="F214" s="28"/>
      <c r="G214" s="28"/>
      <c r="H214" s="28"/>
    </row>
    <row r="215" ht="12.75" customHeight="1" spans="2:8">
      <c r="B215" s="8"/>
      <c r="C215" s="28"/>
      <c r="D215" s="28"/>
      <c r="E215" s="28"/>
      <c r="F215" s="28"/>
      <c r="G215" s="28"/>
      <c r="H215" s="28"/>
    </row>
    <row r="216" ht="12.75" customHeight="1" spans="2:8">
      <c r="B216" s="8"/>
      <c r="C216" s="28"/>
      <c r="D216" s="28"/>
      <c r="E216" s="28"/>
      <c r="F216" s="28"/>
      <c r="G216" s="28"/>
      <c r="H216" s="28"/>
    </row>
    <row r="217" ht="12.75" customHeight="1" spans="2:8">
      <c r="B217" s="8"/>
      <c r="C217" s="28"/>
      <c r="D217" s="28"/>
      <c r="E217" s="28"/>
      <c r="F217" s="28"/>
      <c r="G217" s="28"/>
      <c r="H217" s="28"/>
    </row>
    <row r="218" ht="12.75" customHeight="1" spans="2:8">
      <c r="B218" s="8"/>
      <c r="C218" s="28"/>
      <c r="D218" s="28"/>
      <c r="E218" s="28"/>
      <c r="F218" s="28"/>
      <c r="G218" s="28"/>
      <c r="H218" s="28"/>
    </row>
    <row r="219" ht="12.75" customHeight="1" spans="2:8">
      <c r="B219" s="8"/>
      <c r="C219" s="28"/>
      <c r="D219" s="28"/>
      <c r="E219" s="28"/>
      <c r="F219" s="28"/>
      <c r="G219" s="28"/>
      <c r="H219" s="28"/>
    </row>
    <row r="220" ht="12.75" customHeight="1" spans="2:8">
      <c r="B220" s="8"/>
      <c r="C220" s="28"/>
      <c r="D220" s="28"/>
      <c r="E220" s="28"/>
      <c r="F220" s="28"/>
      <c r="G220" s="28"/>
      <c r="H220" s="28"/>
    </row>
    <row r="221" ht="12.75" customHeight="1" spans="2:8">
      <c r="B221" s="8"/>
      <c r="C221" s="28"/>
      <c r="D221" s="28"/>
      <c r="E221" s="28"/>
      <c r="F221" s="28"/>
      <c r="G221" s="28"/>
      <c r="H221" s="28"/>
    </row>
    <row r="222" ht="12.75" customHeight="1" spans="2:8">
      <c r="B222" s="8"/>
      <c r="C222" s="28"/>
      <c r="D222" s="28"/>
      <c r="E222" s="28"/>
      <c r="F222" s="28"/>
      <c r="G222" s="28"/>
      <c r="H222" s="28"/>
    </row>
    <row r="223" ht="12.75" customHeight="1" spans="2:8">
      <c r="B223" s="8"/>
      <c r="C223" s="28"/>
      <c r="D223" s="28"/>
      <c r="E223" s="28"/>
      <c r="F223" s="28"/>
      <c r="G223" s="28"/>
      <c r="H223" s="28"/>
    </row>
    <row r="224" ht="12.75" customHeight="1" spans="2:8">
      <c r="B224" s="8"/>
      <c r="C224" s="28"/>
      <c r="D224" s="28"/>
      <c r="E224" s="28"/>
      <c r="F224" s="28"/>
      <c r="G224" s="28"/>
      <c r="H224" s="28"/>
    </row>
    <row r="225" ht="12.75" customHeight="1" spans="2:8">
      <c r="B225" s="8"/>
      <c r="C225" s="28"/>
      <c r="D225" s="28"/>
      <c r="E225" s="28"/>
      <c r="F225" s="28"/>
      <c r="G225" s="28"/>
      <c r="H225" s="28"/>
    </row>
    <row r="226" ht="12.75" customHeight="1" spans="2:8">
      <c r="B226" s="8"/>
      <c r="C226" s="28"/>
      <c r="D226" s="28"/>
      <c r="E226" s="28"/>
      <c r="F226" s="28"/>
      <c r="G226" s="28"/>
      <c r="H226" s="28"/>
    </row>
    <row r="227" ht="12.75" customHeight="1" spans="2:8">
      <c r="B227" s="8"/>
      <c r="C227" s="28"/>
      <c r="D227" s="28"/>
      <c r="E227" s="28"/>
      <c r="F227" s="28"/>
      <c r="G227" s="28"/>
      <c r="H227" s="28"/>
    </row>
    <row r="228" ht="12.75" customHeight="1" spans="2:8">
      <c r="B228" s="8"/>
      <c r="C228" s="28"/>
      <c r="D228" s="28"/>
      <c r="E228" s="28"/>
      <c r="F228" s="28"/>
      <c r="G228" s="28"/>
      <c r="H228" s="28"/>
    </row>
    <row r="229" ht="12.75" customHeight="1" spans="2:8">
      <c r="B229" s="8"/>
      <c r="C229" s="28"/>
      <c r="D229" s="28"/>
      <c r="E229" s="28"/>
      <c r="F229" s="28"/>
      <c r="G229" s="28"/>
      <c r="H229" s="28"/>
    </row>
    <row r="230" ht="12.75" customHeight="1" spans="2:8">
      <c r="B230" s="8"/>
      <c r="C230" s="28"/>
      <c r="D230" s="28"/>
      <c r="E230" s="28"/>
      <c r="F230" s="28"/>
      <c r="G230" s="28"/>
      <c r="H230" s="28"/>
    </row>
    <row r="231" ht="12.75" customHeight="1" spans="2:8">
      <c r="B231" s="8"/>
      <c r="C231" s="28"/>
      <c r="D231" s="28"/>
      <c r="E231" s="28"/>
      <c r="F231" s="28"/>
      <c r="G231" s="28"/>
      <c r="H231" s="28"/>
    </row>
    <row r="232" ht="12.75" customHeight="1" spans="2:8">
      <c r="B232" s="8"/>
      <c r="C232" s="28"/>
      <c r="D232" s="28"/>
      <c r="E232" s="28"/>
      <c r="F232" s="28"/>
      <c r="G232" s="28"/>
      <c r="H232" s="28"/>
    </row>
    <row r="233" ht="12.75" customHeight="1" spans="2:8">
      <c r="B233" s="8"/>
      <c r="C233" s="28"/>
      <c r="D233" s="28"/>
      <c r="E233" s="28"/>
      <c r="F233" s="28"/>
      <c r="G233" s="28"/>
      <c r="H233" s="28"/>
    </row>
    <row r="234" ht="12.75" customHeight="1" spans="2:8">
      <c r="B234" s="8"/>
      <c r="C234" s="28"/>
      <c r="D234" s="28"/>
      <c r="E234" s="28"/>
      <c r="F234" s="28"/>
      <c r="G234" s="28"/>
      <c r="H234" s="28"/>
    </row>
    <row r="235" ht="12.75" customHeight="1" spans="2:8">
      <c r="B235" s="8"/>
      <c r="C235" s="28"/>
      <c r="D235" s="28"/>
      <c r="E235" s="28"/>
      <c r="F235" s="28"/>
      <c r="G235" s="28"/>
      <c r="H235" s="28"/>
    </row>
    <row r="236" ht="12.75" customHeight="1" spans="2:8">
      <c r="B236" s="8"/>
      <c r="C236" s="28"/>
      <c r="D236" s="28"/>
      <c r="E236" s="28"/>
      <c r="F236" s="28"/>
      <c r="G236" s="28"/>
      <c r="H236" s="28"/>
    </row>
    <row r="237" ht="12.75" customHeight="1" spans="2:8">
      <c r="B237" s="8"/>
      <c r="C237" s="28"/>
      <c r="D237" s="28"/>
      <c r="E237" s="28"/>
      <c r="F237" s="28"/>
      <c r="G237" s="28"/>
      <c r="H237" s="28"/>
    </row>
    <row r="238" ht="12.75" customHeight="1" spans="2:8">
      <c r="B238" s="8"/>
      <c r="C238" s="28"/>
      <c r="D238" s="28"/>
      <c r="E238" s="28"/>
      <c r="F238" s="28"/>
      <c r="G238" s="28"/>
      <c r="H238" s="28"/>
    </row>
    <row r="239" ht="12.75" customHeight="1" spans="2:8">
      <c r="B239" s="8"/>
      <c r="C239" s="28"/>
      <c r="D239" s="28"/>
      <c r="E239" s="28"/>
      <c r="F239" s="28"/>
      <c r="G239" s="28"/>
      <c r="H239" s="28"/>
    </row>
    <row r="240" ht="12.75" customHeight="1" spans="2:8">
      <c r="B240" s="8"/>
      <c r="C240" s="28"/>
      <c r="D240" s="28"/>
      <c r="E240" s="28"/>
      <c r="F240" s="28"/>
      <c r="G240" s="28"/>
      <c r="H240" s="28"/>
    </row>
    <row r="241" ht="12.75" customHeight="1" spans="2:8">
      <c r="B241" s="8"/>
      <c r="C241" s="28"/>
      <c r="D241" s="28"/>
      <c r="E241" s="28"/>
      <c r="F241" s="28"/>
      <c r="G241" s="28"/>
      <c r="H241" s="28"/>
    </row>
    <row r="242" ht="12.75" customHeight="1" spans="2:8">
      <c r="B242" s="8"/>
      <c r="C242" s="28"/>
      <c r="D242" s="28"/>
      <c r="E242" s="28"/>
      <c r="F242" s="28"/>
      <c r="G242" s="28"/>
      <c r="H242" s="28"/>
    </row>
    <row r="243" ht="12.75" customHeight="1" spans="2:8">
      <c r="B243" s="8"/>
      <c r="C243" s="28"/>
      <c r="D243" s="28"/>
      <c r="E243" s="28"/>
      <c r="F243" s="28"/>
      <c r="G243" s="28"/>
      <c r="H243" s="28"/>
    </row>
    <row r="244" ht="12.75" customHeight="1" spans="2:8">
      <c r="B244" s="8"/>
      <c r="C244" s="28"/>
      <c r="D244" s="28"/>
      <c r="E244" s="28"/>
      <c r="F244" s="28"/>
      <c r="G244" s="28"/>
      <c r="H244" s="28"/>
    </row>
    <row r="245" ht="12.75" customHeight="1" spans="2:8">
      <c r="B245" s="8"/>
      <c r="C245" s="28"/>
      <c r="D245" s="28"/>
      <c r="E245" s="28"/>
      <c r="F245" s="28"/>
      <c r="G245" s="28"/>
      <c r="H245" s="28"/>
    </row>
    <row r="246" ht="12.75" customHeight="1" spans="2:8">
      <c r="B246" s="8"/>
      <c r="C246" s="28"/>
      <c r="D246" s="28"/>
      <c r="E246" s="28"/>
      <c r="F246" s="28"/>
      <c r="G246" s="28"/>
      <c r="H246" s="28"/>
    </row>
    <row r="247" ht="12.75" customHeight="1" spans="2:8">
      <c r="B247" s="8"/>
      <c r="C247" s="28"/>
      <c r="D247" s="28"/>
      <c r="E247" s="28"/>
      <c r="F247" s="28"/>
      <c r="G247" s="28"/>
      <c r="H247" s="28"/>
    </row>
    <row r="248" ht="12.75" customHeight="1" spans="2:8">
      <c r="B248" s="8"/>
      <c r="C248" s="28"/>
      <c r="D248" s="28"/>
      <c r="E248" s="28"/>
      <c r="F248" s="28"/>
      <c r="G248" s="28"/>
      <c r="H248" s="28"/>
    </row>
    <row r="249" ht="12.75" customHeight="1" spans="2:8">
      <c r="B249" s="8"/>
      <c r="C249" s="28"/>
      <c r="D249" s="28"/>
      <c r="E249" s="28"/>
      <c r="F249" s="28"/>
      <c r="G249" s="28"/>
      <c r="H249" s="28"/>
    </row>
    <row r="250" ht="12.75" customHeight="1" spans="2:8">
      <c r="B250" s="8"/>
      <c r="C250" s="28"/>
      <c r="D250" s="28"/>
      <c r="E250" s="28"/>
      <c r="F250" s="28"/>
      <c r="G250" s="28"/>
      <c r="H250" s="28"/>
    </row>
    <row r="251" ht="12.75" customHeight="1" spans="2:8">
      <c r="B251" s="8"/>
      <c r="C251" s="28"/>
      <c r="D251" s="28"/>
      <c r="E251" s="28"/>
      <c r="F251" s="28"/>
      <c r="G251" s="28"/>
      <c r="H251" s="28"/>
    </row>
    <row r="252" ht="12.75" customHeight="1" spans="2:8">
      <c r="B252" s="8"/>
      <c r="C252" s="28"/>
      <c r="D252" s="28"/>
      <c r="E252" s="28"/>
      <c r="F252" s="28"/>
      <c r="G252" s="28"/>
      <c r="H252" s="28"/>
    </row>
    <row r="253" ht="12.75" customHeight="1" spans="2:8">
      <c r="B253" s="8"/>
      <c r="C253" s="28"/>
      <c r="D253" s="28"/>
      <c r="E253" s="28"/>
      <c r="F253" s="28"/>
      <c r="G253" s="28"/>
      <c r="H253" s="28"/>
    </row>
    <row r="254" ht="12.75" customHeight="1" spans="2:8">
      <c r="B254" s="8"/>
      <c r="C254" s="28"/>
      <c r="D254" s="28"/>
      <c r="E254" s="28"/>
      <c r="F254" s="28"/>
      <c r="G254" s="28"/>
      <c r="H254" s="28"/>
    </row>
    <row r="255" ht="12.75" customHeight="1" spans="2:8">
      <c r="B255" s="8"/>
      <c r="C255" s="28"/>
      <c r="D255" s="28"/>
      <c r="E255" s="28"/>
      <c r="F255" s="28"/>
      <c r="G255" s="28"/>
      <c r="H255" s="28"/>
    </row>
    <row r="256" ht="12.75" customHeight="1" spans="2:8">
      <c r="B256" s="8"/>
      <c r="C256" s="28"/>
      <c r="D256" s="28"/>
      <c r="E256" s="28"/>
      <c r="F256" s="28"/>
      <c r="G256" s="28"/>
      <c r="H256" s="28"/>
    </row>
    <row r="257" ht="12.75" customHeight="1" spans="2:8">
      <c r="B257" s="8"/>
      <c r="C257" s="28"/>
      <c r="D257" s="28"/>
      <c r="E257" s="28"/>
      <c r="F257" s="28"/>
      <c r="G257" s="28"/>
      <c r="H257" s="28"/>
    </row>
    <row r="258" ht="12.75" customHeight="1" spans="2:8">
      <c r="B258" s="8"/>
      <c r="C258" s="28"/>
      <c r="D258" s="28"/>
      <c r="E258" s="28"/>
      <c r="F258" s="28"/>
      <c r="G258" s="28"/>
      <c r="H258" s="28"/>
    </row>
    <row r="259" ht="12.75" customHeight="1" spans="2:8">
      <c r="B259" s="8"/>
      <c r="C259" s="28"/>
      <c r="D259" s="28"/>
      <c r="E259" s="28"/>
      <c r="F259" s="28"/>
      <c r="G259" s="28"/>
      <c r="H259" s="28"/>
    </row>
    <row r="260" ht="12.75" customHeight="1" spans="2:8">
      <c r="B260" s="8"/>
      <c r="C260" s="28"/>
      <c r="D260" s="28"/>
      <c r="E260" s="28"/>
      <c r="F260" s="28"/>
      <c r="G260" s="28"/>
      <c r="H260" s="28"/>
    </row>
    <row r="261" ht="12.75" customHeight="1" spans="2:8">
      <c r="B261" s="8"/>
      <c r="C261" s="28"/>
      <c r="D261" s="28"/>
      <c r="E261" s="28"/>
      <c r="F261" s="28"/>
      <c r="G261" s="28"/>
      <c r="H261" s="28"/>
    </row>
    <row r="262" ht="12.75" customHeight="1" spans="2:8">
      <c r="B262" s="8"/>
      <c r="C262" s="28"/>
      <c r="D262" s="28"/>
      <c r="E262" s="28"/>
      <c r="F262" s="28"/>
      <c r="G262" s="28"/>
      <c r="H262" s="28"/>
    </row>
    <row r="263" ht="12.75" customHeight="1" spans="2:8">
      <c r="B263" s="8"/>
      <c r="C263" s="28"/>
      <c r="D263" s="28"/>
      <c r="E263" s="28"/>
      <c r="F263" s="28"/>
      <c r="G263" s="28"/>
      <c r="H263" s="28"/>
    </row>
    <row r="264" ht="12.75" customHeight="1" spans="2:8">
      <c r="B264" s="8"/>
      <c r="C264" s="28"/>
      <c r="D264" s="28"/>
      <c r="E264" s="28"/>
      <c r="F264" s="28"/>
      <c r="G264" s="28"/>
      <c r="H264" s="28"/>
    </row>
    <row r="265" ht="12.75" customHeight="1" spans="2:8">
      <c r="B265" s="8"/>
      <c r="C265" s="28"/>
      <c r="D265" s="28"/>
      <c r="E265" s="28"/>
      <c r="F265" s="28"/>
      <c r="G265" s="28"/>
      <c r="H265" s="28"/>
    </row>
    <row r="266" ht="12.75" customHeight="1" spans="2:8">
      <c r="B266" s="8"/>
      <c r="C266" s="28"/>
      <c r="D266" s="28"/>
      <c r="E266" s="28"/>
      <c r="F266" s="28"/>
      <c r="G266" s="28"/>
      <c r="H266" s="28"/>
    </row>
    <row r="267" ht="12.75" customHeight="1" spans="2:8">
      <c r="B267" s="8"/>
      <c r="C267" s="28"/>
      <c r="D267" s="28"/>
      <c r="E267" s="28"/>
      <c r="F267" s="28"/>
      <c r="G267" s="28"/>
      <c r="H267" s="28"/>
    </row>
    <row r="268" ht="12.75" customHeight="1" spans="2:8">
      <c r="B268" s="8"/>
      <c r="C268" s="28"/>
      <c r="D268" s="28"/>
      <c r="E268" s="28"/>
      <c r="F268" s="28"/>
      <c r="G268" s="28"/>
      <c r="H268" s="28"/>
    </row>
    <row r="269" ht="12.75" customHeight="1" spans="2:8">
      <c r="B269" s="8"/>
      <c r="C269" s="28"/>
      <c r="D269" s="28"/>
      <c r="E269" s="28"/>
      <c r="F269" s="28"/>
      <c r="G269" s="28"/>
      <c r="H269" s="28"/>
    </row>
    <row r="270" ht="12.75" customHeight="1" spans="2:8">
      <c r="B270" s="8"/>
      <c r="C270" s="28"/>
      <c r="D270" s="28"/>
      <c r="E270" s="28"/>
      <c r="F270" s="28"/>
      <c r="G270" s="28"/>
      <c r="H270" s="28"/>
    </row>
    <row r="271" ht="12.75" customHeight="1" spans="2:8">
      <c r="B271" s="8"/>
      <c r="C271" s="28"/>
      <c r="D271" s="28"/>
      <c r="E271" s="28"/>
      <c r="F271" s="28"/>
      <c r="G271" s="28"/>
      <c r="H271" s="28"/>
    </row>
    <row r="272" ht="12.75" customHeight="1" spans="2:8">
      <c r="B272" s="8"/>
      <c r="C272" s="28"/>
      <c r="D272" s="28"/>
      <c r="E272" s="28"/>
      <c r="F272" s="28"/>
      <c r="G272" s="28"/>
      <c r="H272" s="28"/>
    </row>
    <row r="273" ht="12.75" customHeight="1" spans="2:8">
      <c r="B273" s="8"/>
      <c r="C273" s="28"/>
      <c r="D273" s="28"/>
      <c r="E273" s="28"/>
      <c r="F273" s="28"/>
      <c r="G273" s="28"/>
      <c r="H273" s="28"/>
    </row>
    <row r="274" ht="12.75" customHeight="1" spans="2:8">
      <c r="B274" s="8"/>
      <c r="C274" s="28"/>
      <c r="D274" s="28"/>
      <c r="E274" s="28"/>
      <c r="F274" s="28"/>
      <c r="G274" s="28"/>
      <c r="H274" s="28"/>
    </row>
    <row r="275" ht="12.75" customHeight="1" spans="2:8">
      <c r="B275" s="8"/>
      <c r="C275" s="28"/>
      <c r="D275" s="28"/>
      <c r="E275" s="28"/>
      <c r="F275" s="28"/>
      <c r="G275" s="28"/>
      <c r="H275" s="28"/>
    </row>
    <row r="276" ht="12.75" customHeight="1" spans="2:8">
      <c r="B276" s="8"/>
      <c r="C276" s="28"/>
      <c r="D276" s="28"/>
      <c r="E276" s="28"/>
      <c r="F276" s="28"/>
      <c r="G276" s="28"/>
      <c r="H276" s="28"/>
    </row>
    <row r="277" ht="12.75" customHeight="1" spans="2:8">
      <c r="B277" s="8"/>
      <c r="C277" s="28"/>
      <c r="D277" s="28"/>
      <c r="E277" s="28"/>
      <c r="F277" s="28"/>
      <c r="G277" s="28"/>
      <c r="H277" s="28"/>
    </row>
    <row r="278" ht="12.75" customHeight="1" spans="2:8">
      <c r="B278" s="8"/>
      <c r="C278" s="28"/>
      <c r="D278" s="28"/>
      <c r="E278" s="28"/>
      <c r="F278" s="28"/>
      <c r="G278" s="28"/>
      <c r="H278" s="28"/>
    </row>
    <row r="279" ht="12.75" customHeight="1" spans="2:8">
      <c r="B279" s="8"/>
      <c r="C279" s="28"/>
      <c r="D279" s="28"/>
      <c r="E279" s="28"/>
      <c r="F279" s="28"/>
      <c r="G279" s="28"/>
      <c r="H279" s="28"/>
    </row>
    <row r="280" ht="12.75" customHeight="1" spans="2:8">
      <c r="B280" s="8"/>
      <c r="C280" s="28"/>
      <c r="D280" s="28"/>
      <c r="E280" s="28"/>
      <c r="F280" s="28"/>
      <c r="G280" s="28"/>
      <c r="H280" s="28"/>
    </row>
    <row r="281" ht="12.75" customHeight="1" spans="2:8">
      <c r="B281" s="8"/>
      <c r="C281" s="28"/>
      <c r="D281" s="28"/>
      <c r="E281" s="28"/>
      <c r="F281" s="28"/>
      <c r="G281" s="28"/>
      <c r="H281" s="28"/>
    </row>
    <row r="282" ht="12.75" customHeight="1" spans="2:8">
      <c r="B282" s="8"/>
      <c r="C282" s="28"/>
      <c r="D282" s="28"/>
      <c r="E282" s="28"/>
      <c r="F282" s="28"/>
      <c r="G282" s="28"/>
      <c r="H282" s="28"/>
    </row>
    <row r="283" ht="12.75" customHeight="1" spans="2:8">
      <c r="B283" s="8"/>
      <c r="C283" s="28"/>
      <c r="D283" s="28"/>
      <c r="E283" s="28"/>
      <c r="F283" s="28"/>
      <c r="G283" s="28"/>
      <c r="H283" s="28"/>
    </row>
    <row r="284" ht="12.75" customHeight="1" spans="2:8">
      <c r="B284" s="8"/>
      <c r="C284" s="28"/>
      <c r="D284" s="28"/>
      <c r="E284" s="28"/>
      <c r="F284" s="28"/>
      <c r="G284" s="28"/>
      <c r="H284" s="28"/>
    </row>
    <row r="285" ht="12.75" customHeight="1" spans="2:8">
      <c r="B285" s="8"/>
      <c r="C285" s="28"/>
      <c r="D285" s="28"/>
      <c r="E285" s="28"/>
      <c r="F285" s="28"/>
      <c r="G285" s="28"/>
      <c r="H285" s="28"/>
    </row>
    <row r="286" ht="12.75" customHeight="1" spans="2:8">
      <c r="B286" s="8"/>
      <c r="C286" s="28"/>
      <c r="D286" s="28"/>
      <c r="E286" s="28"/>
      <c r="F286" s="28"/>
      <c r="G286" s="28"/>
      <c r="H286" s="28"/>
    </row>
    <row r="287" ht="12.75" customHeight="1" spans="2:8">
      <c r="B287" s="8"/>
      <c r="C287" s="28"/>
      <c r="D287" s="28"/>
      <c r="E287" s="28"/>
      <c r="F287" s="28"/>
      <c r="G287" s="28"/>
      <c r="H287" s="28"/>
    </row>
    <row r="288" ht="12.75" customHeight="1" spans="2:8">
      <c r="B288" s="8"/>
      <c r="C288" s="28"/>
      <c r="D288" s="28"/>
      <c r="E288" s="28"/>
      <c r="F288" s="28"/>
      <c r="G288" s="28"/>
      <c r="H288" s="28"/>
    </row>
    <row r="289" ht="12.75" customHeight="1" spans="2:8">
      <c r="B289" s="8"/>
      <c r="C289" s="28"/>
      <c r="D289" s="28"/>
      <c r="E289" s="28"/>
      <c r="F289" s="28"/>
      <c r="G289" s="28"/>
      <c r="H289" s="28"/>
    </row>
    <row r="290" ht="12.75" customHeight="1" spans="2:8">
      <c r="B290" s="8"/>
      <c r="C290" s="28"/>
      <c r="D290" s="28"/>
      <c r="E290" s="28"/>
      <c r="F290" s="28"/>
      <c r="G290" s="28"/>
      <c r="H290" s="28"/>
    </row>
    <row r="291" ht="12.75" customHeight="1" spans="2:8">
      <c r="B291" s="8"/>
      <c r="C291" s="28"/>
      <c r="D291" s="28"/>
      <c r="E291" s="28"/>
      <c r="F291" s="28"/>
      <c r="G291" s="28"/>
      <c r="H291" s="28"/>
    </row>
    <row r="292" ht="12.75" customHeight="1" spans="2:8">
      <c r="B292" s="8"/>
      <c r="C292" s="28"/>
      <c r="D292" s="28"/>
      <c r="E292" s="28"/>
      <c r="F292" s="28"/>
      <c r="G292" s="28"/>
      <c r="H292" s="28"/>
    </row>
    <row r="293" ht="12.75" customHeight="1" spans="2:8">
      <c r="B293" s="8"/>
      <c r="C293" s="28"/>
      <c r="D293" s="28"/>
      <c r="E293" s="28"/>
      <c r="F293" s="28"/>
      <c r="G293" s="28"/>
      <c r="H293" s="28"/>
    </row>
    <row r="294" ht="12.75" customHeight="1" spans="2:8">
      <c r="B294" s="8"/>
      <c r="C294" s="28"/>
      <c r="D294" s="28"/>
      <c r="E294" s="28"/>
      <c r="F294" s="28"/>
      <c r="G294" s="28"/>
      <c r="H294" s="28"/>
    </row>
    <row r="295" ht="12.75" customHeight="1" spans="2:8">
      <c r="B295" s="8"/>
      <c r="C295" s="28"/>
      <c r="D295" s="28"/>
      <c r="E295" s="28"/>
      <c r="F295" s="28"/>
      <c r="G295" s="28"/>
      <c r="H295" s="28"/>
    </row>
    <row r="296" ht="12.75" customHeight="1" spans="2:8">
      <c r="B296" s="8"/>
      <c r="C296" s="28"/>
      <c r="D296" s="28"/>
      <c r="E296" s="28"/>
      <c r="F296" s="28"/>
      <c r="G296" s="28"/>
      <c r="H296" s="28"/>
    </row>
    <row r="297" ht="12.75" customHeight="1" spans="2:8">
      <c r="B297" s="8"/>
      <c r="C297" s="28"/>
      <c r="D297" s="28"/>
      <c r="E297" s="28"/>
      <c r="F297" s="28"/>
      <c r="G297" s="28"/>
      <c r="H297" s="28"/>
    </row>
    <row r="298" ht="12.75" customHeight="1" spans="2:8">
      <c r="B298" s="8"/>
      <c r="C298" s="28"/>
      <c r="D298" s="28"/>
      <c r="E298" s="28"/>
      <c r="F298" s="28"/>
      <c r="G298" s="28"/>
      <c r="H298" s="28"/>
    </row>
    <row r="299" ht="12.75" customHeight="1" spans="2:8">
      <c r="B299" s="8"/>
      <c r="C299" s="28"/>
      <c r="D299" s="28"/>
      <c r="E299" s="28"/>
      <c r="F299" s="28"/>
      <c r="G299" s="28"/>
      <c r="H299" s="28"/>
    </row>
    <row r="300" ht="12.75" customHeight="1" spans="2:8">
      <c r="B300" s="8"/>
      <c r="C300" s="28"/>
      <c r="D300" s="28"/>
      <c r="E300" s="28"/>
      <c r="F300" s="28"/>
      <c r="G300" s="28"/>
      <c r="H300" s="28"/>
    </row>
    <row r="301" ht="12.75" customHeight="1" spans="2:8">
      <c r="B301" s="8"/>
      <c r="C301" s="28"/>
      <c r="D301" s="28"/>
      <c r="E301" s="28"/>
      <c r="F301" s="28"/>
      <c r="G301" s="28"/>
      <c r="H301" s="28"/>
    </row>
    <row r="302" ht="12.75" customHeight="1" spans="2:8">
      <c r="B302" s="8"/>
      <c r="C302" s="28"/>
      <c r="D302" s="28"/>
      <c r="E302" s="28"/>
      <c r="F302" s="28"/>
      <c r="G302" s="28"/>
      <c r="H302" s="28"/>
    </row>
    <row r="303" ht="12.75" customHeight="1" spans="2:8">
      <c r="B303" s="8"/>
      <c r="C303" s="28"/>
      <c r="D303" s="28"/>
      <c r="E303" s="28"/>
      <c r="F303" s="28"/>
      <c r="G303" s="28"/>
      <c r="H303" s="28"/>
    </row>
    <row r="304" ht="12.75" customHeight="1" spans="2:8">
      <c r="B304" s="8"/>
      <c r="C304" s="28"/>
      <c r="D304" s="28"/>
      <c r="E304" s="28"/>
      <c r="F304" s="28"/>
      <c r="G304" s="28"/>
      <c r="H304" s="28"/>
    </row>
    <row r="305" ht="12.75" customHeight="1" spans="2:8">
      <c r="B305" s="8"/>
      <c r="C305" s="28"/>
      <c r="D305" s="28"/>
      <c r="E305" s="28"/>
      <c r="F305" s="28"/>
      <c r="G305" s="28"/>
      <c r="H305" s="28"/>
    </row>
    <row r="306" ht="12.75" customHeight="1" spans="2:8">
      <c r="B306" s="8"/>
      <c r="C306" s="28"/>
      <c r="D306" s="28"/>
      <c r="E306" s="28"/>
      <c r="F306" s="28"/>
      <c r="G306" s="28"/>
      <c r="H306" s="28"/>
    </row>
    <row r="307" ht="12.75" customHeight="1" spans="2:8">
      <c r="B307" s="8"/>
      <c r="C307" s="28"/>
      <c r="D307" s="28"/>
      <c r="E307" s="28"/>
      <c r="F307" s="28"/>
      <c r="G307" s="28"/>
      <c r="H307" s="28"/>
    </row>
    <row r="308" ht="12.75" customHeight="1" spans="2:8">
      <c r="B308" s="8"/>
      <c r="C308" s="28"/>
      <c r="D308" s="28"/>
      <c r="E308" s="28"/>
      <c r="F308" s="28"/>
      <c r="G308" s="28"/>
      <c r="H308" s="28"/>
    </row>
    <row r="309" ht="12.75" customHeight="1" spans="2:8">
      <c r="B309" s="8"/>
      <c r="C309" s="28"/>
      <c r="D309" s="28"/>
      <c r="E309" s="28"/>
      <c r="F309" s="28"/>
      <c r="G309" s="28"/>
      <c r="H309" s="28"/>
    </row>
    <row r="310" ht="12.75" customHeight="1" spans="2:8">
      <c r="B310" s="8"/>
      <c r="C310" s="28"/>
      <c r="D310" s="28"/>
      <c r="E310" s="28"/>
      <c r="F310" s="28"/>
      <c r="G310" s="28"/>
      <c r="H310" s="28"/>
    </row>
    <row r="311" ht="12.75" customHeight="1" spans="2:8">
      <c r="B311" s="8"/>
      <c r="C311" s="28"/>
      <c r="D311" s="28"/>
      <c r="E311" s="28"/>
      <c r="F311" s="28"/>
      <c r="G311" s="28"/>
      <c r="H311" s="28"/>
    </row>
    <row r="312" ht="12.75" customHeight="1" spans="2:8">
      <c r="B312" s="8"/>
      <c r="C312" s="28"/>
      <c r="D312" s="28"/>
      <c r="E312" s="28"/>
      <c r="F312" s="28"/>
      <c r="G312" s="28"/>
      <c r="H312" s="28"/>
    </row>
    <row r="313" ht="12.75" customHeight="1" spans="2:8">
      <c r="B313" s="8"/>
      <c r="C313" s="28"/>
      <c r="D313" s="28"/>
      <c r="E313" s="28"/>
      <c r="F313" s="28"/>
      <c r="G313" s="28"/>
      <c r="H313" s="28"/>
    </row>
    <row r="314" ht="12.75" customHeight="1" spans="2:8">
      <c r="B314" s="8"/>
      <c r="C314" s="28"/>
      <c r="D314" s="28"/>
      <c r="E314" s="28"/>
      <c r="F314" s="28"/>
      <c r="G314" s="28"/>
      <c r="H314" s="28"/>
    </row>
    <row r="315" ht="12.75" customHeight="1" spans="2:8">
      <c r="B315" s="8"/>
      <c r="C315" s="28"/>
      <c r="D315" s="28"/>
      <c r="E315" s="28"/>
      <c r="F315" s="28"/>
      <c r="G315" s="28"/>
      <c r="H315" s="28"/>
    </row>
    <row r="316" ht="12.75" customHeight="1" spans="2:8">
      <c r="B316" s="8"/>
      <c r="C316" s="28"/>
      <c r="D316" s="28"/>
      <c r="E316" s="28"/>
      <c r="F316" s="28"/>
      <c r="G316" s="28"/>
      <c r="H316" s="28"/>
    </row>
    <row r="317" ht="12.75" customHeight="1" spans="2:8">
      <c r="B317" s="8"/>
      <c r="C317" s="28"/>
      <c r="D317" s="28"/>
      <c r="E317" s="28"/>
      <c r="F317" s="28"/>
      <c r="G317" s="28"/>
      <c r="H317" s="28"/>
    </row>
    <row r="318" ht="12.75" customHeight="1" spans="2:8">
      <c r="B318" s="8"/>
      <c r="C318" s="28"/>
      <c r="D318" s="28"/>
      <c r="E318" s="28"/>
      <c r="F318" s="28"/>
      <c r="G318" s="28"/>
      <c r="H318" s="28"/>
    </row>
    <row r="319" ht="12.75" customHeight="1" spans="2:8">
      <c r="B319" s="8"/>
      <c r="C319" s="28"/>
      <c r="D319" s="28"/>
      <c r="E319" s="28"/>
      <c r="F319" s="28"/>
      <c r="G319" s="28"/>
      <c r="H319" s="28"/>
    </row>
    <row r="320" ht="12.75" customHeight="1" spans="2:8">
      <c r="B320" s="8"/>
      <c r="C320" s="28"/>
      <c r="D320" s="28"/>
      <c r="E320" s="28"/>
      <c r="F320" s="28"/>
      <c r="G320" s="28"/>
      <c r="H320" s="28"/>
    </row>
    <row r="321" ht="12.75" customHeight="1" spans="2:8">
      <c r="B321" s="8"/>
      <c r="C321" s="28"/>
      <c r="D321" s="28"/>
      <c r="E321" s="28"/>
      <c r="F321" s="28"/>
      <c r="G321" s="28"/>
      <c r="H321" s="28"/>
    </row>
    <row r="322" ht="12.75" customHeight="1" spans="2:8">
      <c r="B322" s="8"/>
      <c r="C322" s="28"/>
      <c r="D322" s="28"/>
      <c r="E322" s="28"/>
      <c r="F322" s="28"/>
      <c r="G322" s="28"/>
      <c r="H322" s="28"/>
    </row>
    <row r="323" ht="12.75" customHeight="1" spans="2:8">
      <c r="B323" s="8"/>
      <c r="C323" s="28"/>
      <c r="D323" s="28"/>
      <c r="E323" s="28"/>
      <c r="F323" s="28"/>
      <c r="G323" s="28"/>
      <c r="H323" s="28"/>
    </row>
    <row r="324" ht="12.75" customHeight="1" spans="2:8">
      <c r="B324" s="8"/>
      <c r="C324" s="28"/>
      <c r="D324" s="28"/>
      <c r="E324" s="28"/>
      <c r="F324" s="28"/>
      <c r="G324" s="28"/>
      <c r="H324" s="28"/>
    </row>
    <row r="325" ht="12.75" customHeight="1" spans="2:8">
      <c r="B325" s="8"/>
      <c r="C325" s="28"/>
      <c r="D325" s="28"/>
      <c r="E325" s="28"/>
      <c r="F325" s="28"/>
      <c r="G325" s="28"/>
      <c r="H325" s="28"/>
    </row>
    <row r="326" ht="12.75" customHeight="1" spans="2:8">
      <c r="B326" s="8"/>
      <c r="C326" s="28"/>
      <c r="D326" s="28"/>
      <c r="E326" s="28"/>
      <c r="F326" s="28"/>
      <c r="G326" s="28"/>
      <c r="H326" s="28"/>
    </row>
    <row r="327" ht="12.75" customHeight="1" spans="2:8">
      <c r="B327" s="8"/>
      <c r="C327" s="28"/>
      <c r="D327" s="28"/>
      <c r="E327" s="28"/>
      <c r="F327" s="28"/>
      <c r="G327" s="28"/>
      <c r="H327" s="28"/>
    </row>
    <row r="328" ht="12.75" customHeight="1" spans="2:8">
      <c r="B328" s="8"/>
      <c r="C328" s="28"/>
      <c r="D328" s="28"/>
      <c r="E328" s="28"/>
      <c r="F328" s="28"/>
      <c r="G328" s="28"/>
      <c r="H328" s="28"/>
    </row>
    <row r="329" ht="12.75" customHeight="1" spans="2:8">
      <c r="B329" s="8"/>
      <c r="C329" s="28"/>
      <c r="D329" s="28"/>
      <c r="E329" s="28"/>
      <c r="F329" s="28"/>
      <c r="G329" s="28"/>
      <c r="H329" s="28"/>
    </row>
    <row r="330" ht="12.75" customHeight="1" spans="2:8">
      <c r="B330" s="8"/>
      <c r="C330" s="28"/>
      <c r="D330" s="28"/>
      <c r="E330" s="28"/>
      <c r="F330" s="28"/>
      <c r="G330" s="28"/>
      <c r="H330" s="28"/>
    </row>
    <row r="331" ht="12.75" customHeight="1" spans="2:8">
      <c r="B331" s="8"/>
      <c r="C331" s="28"/>
      <c r="D331" s="28"/>
      <c r="E331" s="28"/>
      <c r="F331" s="28"/>
      <c r="G331" s="28"/>
      <c r="H331" s="28"/>
    </row>
    <row r="332" ht="12.75" customHeight="1" spans="2:8">
      <c r="B332" s="8"/>
      <c r="C332" s="28"/>
      <c r="D332" s="28"/>
      <c r="E332" s="28"/>
      <c r="F332" s="28"/>
      <c r="G332" s="28"/>
      <c r="H332" s="28"/>
    </row>
    <row r="333" ht="12.75" customHeight="1" spans="2:8">
      <c r="B333" s="8"/>
      <c r="C333" s="28"/>
      <c r="D333" s="28"/>
      <c r="E333" s="28"/>
      <c r="F333" s="28"/>
      <c r="G333" s="28"/>
      <c r="H333" s="28"/>
    </row>
    <row r="334" ht="12.75" customHeight="1" spans="2:8">
      <c r="B334" s="8"/>
      <c r="C334" s="28"/>
      <c r="D334" s="28"/>
      <c r="E334" s="28"/>
      <c r="F334" s="28"/>
      <c r="G334" s="28"/>
      <c r="H334" s="28"/>
    </row>
    <row r="335" ht="12.75" customHeight="1" spans="2:8">
      <c r="B335" s="8"/>
      <c r="C335" s="28"/>
      <c r="D335" s="28"/>
      <c r="E335" s="28"/>
      <c r="F335" s="28"/>
      <c r="G335" s="28"/>
      <c r="H335" s="28"/>
    </row>
    <row r="336" ht="12.75" customHeight="1" spans="2:8">
      <c r="B336" s="8"/>
      <c r="C336" s="28"/>
      <c r="D336" s="28"/>
      <c r="E336" s="28"/>
      <c r="F336" s="28"/>
      <c r="G336" s="28"/>
      <c r="H336" s="28"/>
    </row>
    <row r="337" ht="12.75" customHeight="1" spans="2:8">
      <c r="B337" s="8"/>
      <c r="C337" s="28"/>
      <c r="D337" s="28"/>
      <c r="E337" s="28"/>
      <c r="F337" s="28"/>
      <c r="G337" s="28"/>
      <c r="H337" s="28"/>
    </row>
    <row r="338" ht="12.75" customHeight="1" spans="2:8">
      <c r="B338" s="8"/>
      <c r="C338" s="28"/>
      <c r="D338" s="28"/>
      <c r="E338" s="28"/>
      <c r="F338" s="28"/>
      <c r="G338" s="28"/>
      <c r="H338" s="28"/>
    </row>
    <row r="339" ht="12.75" customHeight="1" spans="2:8">
      <c r="B339" s="8"/>
      <c r="C339" s="28"/>
      <c r="D339" s="28"/>
      <c r="E339" s="28"/>
      <c r="F339" s="28"/>
      <c r="G339" s="28"/>
      <c r="H339" s="28"/>
    </row>
    <row r="340" ht="12.75" customHeight="1" spans="2:8">
      <c r="B340" s="8"/>
      <c r="C340" s="28"/>
      <c r="D340" s="28"/>
      <c r="E340" s="28"/>
      <c r="F340" s="28"/>
      <c r="G340" s="28"/>
      <c r="H340" s="28"/>
    </row>
    <row r="341" ht="12.75" customHeight="1" spans="2:8">
      <c r="B341" s="8"/>
      <c r="C341" s="28"/>
      <c r="D341" s="28"/>
      <c r="E341" s="28"/>
      <c r="F341" s="28"/>
      <c r="G341" s="28"/>
      <c r="H341" s="28"/>
    </row>
    <row r="342" ht="12.75" customHeight="1" spans="2:8">
      <c r="B342" s="8"/>
      <c r="C342" s="28"/>
      <c r="D342" s="28"/>
      <c r="E342" s="28"/>
      <c r="F342" s="28"/>
      <c r="G342" s="28"/>
      <c r="H342" s="28"/>
    </row>
    <row r="343" ht="12.75" customHeight="1" spans="2:8">
      <c r="B343" s="8"/>
      <c r="C343" s="28"/>
      <c r="D343" s="28"/>
      <c r="E343" s="28"/>
      <c r="F343" s="28"/>
      <c r="G343" s="28"/>
      <c r="H343" s="28"/>
    </row>
    <row r="344" ht="12.75" customHeight="1" spans="2:8">
      <c r="B344" s="8"/>
      <c r="C344" s="28"/>
      <c r="D344" s="28"/>
      <c r="E344" s="28"/>
      <c r="F344" s="28"/>
      <c r="G344" s="28"/>
      <c r="H344" s="28"/>
    </row>
    <row r="345" ht="12.75" customHeight="1" spans="2:8">
      <c r="B345" s="8"/>
      <c r="C345" s="28"/>
      <c r="D345" s="28"/>
      <c r="E345" s="28"/>
      <c r="F345" s="28"/>
      <c r="G345" s="28"/>
      <c r="H345" s="28"/>
    </row>
    <row r="346" ht="12.75" customHeight="1" spans="2:8">
      <c r="B346" s="8"/>
      <c r="C346" s="28"/>
      <c r="D346" s="28"/>
      <c r="E346" s="28"/>
      <c r="F346" s="28"/>
      <c r="G346" s="28"/>
      <c r="H346" s="28"/>
    </row>
    <row r="347" ht="12.75" customHeight="1" spans="2:8">
      <c r="B347" s="8"/>
      <c r="C347" s="28"/>
      <c r="D347" s="28"/>
      <c r="E347" s="28"/>
      <c r="F347" s="28"/>
      <c r="G347" s="28"/>
      <c r="H347" s="28"/>
    </row>
    <row r="348" ht="12.75" customHeight="1" spans="2:8">
      <c r="B348" s="8"/>
      <c r="C348" s="28"/>
      <c r="D348" s="28"/>
      <c r="E348" s="28"/>
      <c r="F348" s="28"/>
      <c r="G348" s="28"/>
      <c r="H348" s="28"/>
    </row>
    <row r="349" ht="12.75" customHeight="1" spans="2:8">
      <c r="B349" s="8"/>
      <c r="C349" s="28"/>
      <c r="D349" s="28"/>
      <c r="E349" s="28"/>
      <c r="F349" s="28"/>
      <c r="G349" s="28"/>
      <c r="H349" s="28"/>
    </row>
    <row r="350" ht="12.75" customHeight="1" spans="2:8">
      <c r="B350" s="8"/>
      <c r="C350" s="28"/>
      <c r="D350" s="28"/>
      <c r="E350" s="28"/>
      <c r="F350" s="28"/>
      <c r="G350" s="28"/>
      <c r="H350" s="28"/>
    </row>
    <row r="351" ht="12.75" customHeight="1" spans="2:8">
      <c r="B351" s="8"/>
      <c r="C351" s="28"/>
      <c r="D351" s="28"/>
      <c r="E351" s="28"/>
      <c r="F351" s="28"/>
      <c r="G351" s="28"/>
      <c r="H351" s="28"/>
    </row>
    <row r="352" ht="12.75" customHeight="1" spans="2:8">
      <c r="B352" s="8"/>
      <c r="C352" s="28"/>
      <c r="D352" s="28"/>
      <c r="E352" s="28"/>
      <c r="F352" s="28"/>
      <c r="G352" s="28"/>
      <c r="H352" s="28"/>
    </row>
    <row r="353" ht="12.75" customHeight="1" spans="2:8">
      <c r="B353" s="8"/>
      <c r="C353" s="28"/>
      <c r="D353" s="28"/>
      <c r="E353" s="28"/>
      <c r="F353" s="28"/>
      <c r="G353" s="28"/>
      <c r="H353" s="28"/>
    </row>
    <row r="354" ht="12.75" customHeight="1" spans="2:8">
      <c r="B354" s="8"/>
      <c r="C354" s="28"/>
      <c r="D354" s="28"/>
      <c r="E354" s="28"/>
      <c r="F354" s="28"/>
      <c r="G354" s="28"/>
      <c r="H354" s="28"/>
    </row>
    <row r="355" ht="12.75" customHeight="1" spans="2:8">
      <c r="B355" s="8"/>
      <c r="C355" s="28"/>
      <c r="D355" s="28"/>
      <c r="E355" s="28"/>
      <c r="F355" s="28"/>
      <c r="G355" s="28"/>
      <c r="H355" s="28"/>
    </row>
    <row r="356" ht="12.75" customHeight="1" spans="2:8">
      <c r="B356" s="8"/>
      <c r="C356" s="28"/>
      <c r="D356" s="28"/>
      <c r="E356" s="28"/>
      <c r="F356" s="28"/>
      <c r="G356" s="28"/>
      <c r="H356" s="28"/>
    </row>
    <row r="357" ht="12.75" customHeight="1" spans="2:8">
      <c r="B357" s="8"/>
      <c r="C357" s="28"/>
      <c r="D357" s="28"/>
      <c r="E357" s="28"/>
      <c r="F357" s="28"/>
      <c r="G357" s="28"/>
      <c r="H357" s="28"/>
    </row>
    <row r="358" ht="12.75" customHeight="1" spans="2:8">
      <c r="B358" s="8"/>
      <c r="C358" s="28"/>
      <c r="D358" s="28"/>
      <c r="E358" s="28"/>
      <c r="F358" s="28"/>
      <c r="G358" s="28"/>
      <c r="H358" s="28"/>
    </row>
    <row r="359" ht="12.75" customHeight="1" spans="2:8">
      <c r="B359" s="8"/>
      <c r="C359" s="28"/>
      <c r="D359" s="28"/>
      <c r="E359" s="28"/>
      <c r="F359" s="28"/>
      <c r="G359" s="28"/>
      <c r="H359" s="28"/>
    </row>
    <row r="360" ht="12.75" customHeight="1" spans="2:8">
      <c r="B360" s="8"/>
      <c r="C360" s="28"/>
      <c r="D360" s="28"/>
      <c r="E360" s="28"/>
      <c r="F360" s="28"/>
      <c r="G360" s="28"/>
      <c r="H360" s="28"/>
    </row>
    <row r="361" ht="12.75" customHeight="1" spans="2:8">
      <c r="B361" s="8"/>
      <c r="C361" s="28"/>
      <c r="D361" s="28"/>
      <c r="E361" s="28"/>
      <c r="F361" s="28"/>
      <c r="G361" s="28"/>
      <c r="H361" s="28"/>
    </row>
    <row r="362" ht="12.75" customHeight="1" spans="2:8">
      <c r="B362" s="8"/>
      <c r="C362" s="28"/>
      <c r="D362" s="28"/>
      <c r="E362" s="28"/>
      <c r="F362" s="28"/>
      <c r="G362" s="28"/>
      <c r="H362" s="28"/>
    </row>
    <row r="363" ht="12.75" customHeight="1" spans="2:8">
      <c r="B363" s="8"/>
      <c r="C363" s="28"/>
      <c r="D363" s="28"/>
      <c r="E363" s="28"/>
      <c r="F363" s="28"/>
      <c r="G363" s="28"/>
      <c r="H363" s="28"/>
    </row>
    <row r="364" ht="12.75" customHeight="1" spans="2:8">
      <c r="B364" s="8"/>
      <c r="C364" s="28"/>
      <c r="D364" s="28"/>
      <c r="E364" s="28"/>
      <c r="F364" s="28"/>
      <c r="G364" s="28"/>
      <c r="H364" s="28"/>
    </row>
    <row r="365" ht="12.75" customHeight="1" spans="2:8">
      <c r="B365" s="8"/>
      <c r="C365" s="28"/>
      <c r="D365" s="28"/>
      <c r="E365" s="28"/>
      <c r="F365" s="28"/>
      <c r="G365" s="28"/>
      <c r="H365" s="28"/>
    </row>
    <row r="366" ht="12.75" customHeight="1" spans="2:8">
      <c r="B366" s="8"/>
      <c r="C366" s="28"/>
      <c r="D366" s="28"/>
      <c r="E366" s="28"/>
      <c r="F366" s="28"/>
      <c r="G366" s="28"/>
      <c r="H366" s="28"/>
    </row>
    <row r="367" ht="12.75" customHeight="1" spans="2:8">
      <c r="B367" s="8"/>
      <c r="C367" s="28"/>
      <c r="D367" s="28"/>
      <c r="E367" s="28"/>
      <c r="F367" s="28"/>
      <c r="G367" s="28"/>
      <c r="H367" s="28"/>
    </row>
    <row r="368" ht="12.75" customHeight="1" spans="2:8">
      <c r="B368" s="8"/>
      <c r="C368" s="28"/>
      <c r="D368" s="28"/>
      <c r="E368" s="28"/>
      <c r="F368" s="28"/>
      <c r="G368" s="28"/>
      <c r="H368" s="28"/>
    </row>
    <row r="369" ht="12.75" customHeight="1" spans="2:8">
      <c r="B369" s="8"/>
      <c r="C369" s="28"/>
      <c r="D369" s="28"/>
      <c r="E369" s="28"/>
      <c r="F369" s="28"/>
      <c r="G369" s="28"/>
      <c r="H369" s="28"/>
    </row>
    <row r="370" ht="12.75" customHeight="1" spans="2:8">
      <c r="B370" s="8"/>
      <c r="C370" s="28"/>
      <c r="D370" s="28"/>
      <c r="E370" s="28"/>
      <c r="F370" s="28"/>
      <c r="G370" s="28"/>
      <c r="H370" s="28"/>
    </row>
    <row r="371" ht="12.75" customHeight="1" spans="2:8">
      <c r="B371" s="8"/>
      <c r="C371" s="28"/>
      <c r="D371" s="28"/>
      <c r="E371" s="28"/>
      <c r="F371" s="28"/>
      <c r="G371" s="28"/>
      <c r="H371" s="28"/>
    </row>
    <row r="372" ht="12.75" customHeight="1" spans="2:8">
      <c r="B372" s="8"/>
      <c r="C372" s="28"/>
      <c r="D372" s="28"/>
      <c r="E372" s="28"/>
      <c r="F372" s="28"/>
      <c r="G372" s="28"/>
      <c r="H372" s="28"/>
    </row>
    <row r="373" ht="12.75" customHeight="1" spans="2:8">
      <c r="B373" s="8"/>
      <c r="C373" s="28"/>
      <c r="D373" s="28"/>
      <c r="E373" s="28"/>
      <c r="F373" s="28"/>
      <c r="G373" s="28"/>
      <c r="H373" s="28"/>
    </row>
    <row r="374" ht="12.75" customHeight="1" spans="2:8">
      <c r="B374" s="8"/>
      <c r="C374" s="28"/>
      <c r="D374" s="28"/>
      <c r="E374" s="28"/>
      <c r="F374" s="28"/>
      <c r="G374" s="28"/>
      <c r="H374" s="28"/>
    </row>
    <row r="375" ht="12.75" customHeight="1" spans="2:8">
      <c r="B375" s="8"/>
      <c r="C375" s="28"/>
      <c r="D375" s="28"/>
      <c r="E375" s="28"/>
      <c r="F375" s="28"/>
      <c r="G375" s="28"/>
      <c r="H375" s="28"/>
    </row>
    <row r="376" ht="12.75" customHeight="1" spans="2:8">
      <c r="B376" s="8"/>
      <c r="C376" s="28"/>
      <c r="D376" s="28"/>
      <c r="E376" s="28"/>
      <c r="F376" s="28"/>
      <c r="G376" s="28"/>
      <c r="H376" s="28"/>
    </row>
    <row r="377" ht="12.75" customHeight="1" spans="2:8">
      <c r="B377" s="8"/>
      <c r="C377" s="28"/>
      <c r="D377" s="28"/>
      <c r="E377" s="28"/>
      <c r="F377" s="28"/>
      <c r="G377" s="28"/>
      <c r="H377" s="28"/>
    </row>
    <row r="378" ht="12.75" customHeight="1" spans="2:8">
      <c r="B378" s="8"/>
      <c r="C378" s="28"/>
      <c r="D378" s="28"/>
      <c r="E378" s="28"/>
      <c r="F378" s="28"/>
      <c r="G378" s="28"/>
      <c r="H378" s="28"/>
    </row>
    <row r="379" ht="12.75" customHeight="1" spans="2:8">
      <c r="B379" s="8"/>
      <c r="C379" s="28"/>
      <c r="D379" s="28"/>
      <c r="E379" s="28"/>
      <c r="F379" s="28"/>
      <c r="G379" s="28"/>
      <c r="H379" s="28"/>
    </row>
    <row r="380" ht="12.75" customHeight="1" spans="2:8">
      <c r="B380" s="8"/>
      <c r="C380" s="28"/>
      <c r="D380" s="28"/>
      <c r="E380" s="28"/>
      <c r="F380" s="28"/>
      <c r="G380" s="28"/>
      <c r="H380" s="28"/>
    </row>
    <row r="381" ht="12.75" customHeight="1" spans="2:8">
      <c r="B381" s="8"/>
      <c r="C381" s="28"/>
      <c r="D381" s="28"/>
      <c r="E381" s="28"/>
      <c r="F381" s="28"/>
      <c r="G381" s="28"/>
      <c r="H381" s="28"/>
    </row>
    <row r="382" ht="12.75" customHeight="1" spans="2:8">
      <c r="B382" s="8"/>
      <c r="C382" s="28"/>
      <c r="D382" s="28"/>
      <c r="E382" s="28"/>
      <c r="F382" s="28"/>
      <c r="G382" s="28"/>
      <c r="H382" s="28"/>
    </row>
    <row r="383" ht="12.75" customHeight="1" spans="2:8">
      <c r="B383" s="8"/>
      <c r="C383" s="28"/>
      <c r="D383" s="28"/>
      <c r="E383" s="28"/>
      <c r="F383" s="28"/>
      <c r="G383" s="28"/>
      <c r="H383" s="28"/>
    </row>
    <row r="384" ht="12.75" customHeight="1" spans="2:8">
      <c r="B384" s="8"/>
      <c r="C384" s="28"/>
      <c r="D384" s="28"/>
      <c r="E384" s="28"/>
      <c r="F384" s="28"/>
      <c r="G384" s="28"/>
      <c r="H384" s="28"/>
    </row>
    <row r="385" ht="12.75" customHeight="1" spans="2:8">
      <c r="B385" s="8"/>
      <c r="C385" s="28"/>
      <c r="D385" s="28"/>
      <c r="E385" s="28"/>
      <c r="F385" s="28"/>
      <c r="G385" s="28"/>
      <c r="H385" s="28"/>
    </row>
    <row r="386" ht="12.75" customHeight="1" spans="2:8">
      <c r="B386" s="8"/>
      <c r="C386" s="28"/>
      <c r="D386" s="28"/>
      <c r="E386" s="28"/>
      <c r="F386" s="28"/>
      <c r="G386" s="28"/>
      <c r="H386" s="28"/>
    </row>
    <row r="387" ht="12.75" customHeight="1" spans="2:8">
      <c r="B387" s="8"/>
      <c r="C387" s="28"/>
      <c r="D387" s="28"/>
      <c r="E387" s="28"/>
      <c r="F387" s="28"/>
      <c r="G387" s="28"/>
      <c r="H387" s="28"/>
    </row>
    <row r="388" ht="12.75" customHeight="1" spans="2:8">
      <c r="B388" s="8"/>
      <c r="C388" s="28"/>
      <c r="D388" s="28"/>
      <c r="E388" s="28"/>
      <c r="F388" s="28"/>
      <c r="G388" s="28"/>
      <c r="H388" s="28"/>
    </row>
    <row r="389" ht="12.75" customHeight="1" spans="2:8">
      <c r="B389" s="8"/>
      <c r="C389" s="28"/>
      <c r="D389" s="28"/>
      <c r="E389" s="28"/>
      <c r="F389" s="28"/>
      <c r="G389" s="28"/>
      <c r="H389" s="28"/>
    </row>
    <row r="390" ht="12.75" customHeight="1" spans="2:8">
      <c r="B390" s="8"/>
      <c r="C390" s="28"/>
      <c r="D390" s="28"/>
      <c r="E390" s="28"/>
      <c r="F390" s="28"/>
      <c r="G390" s="28"/>
      <c r="H390" s="28"/>
    </row>
    <row r="391" ht="12.75" customHeight="1" spans="2:8">
      <c r="B391" s="8"/>
      <c r="C391" s="28"/>
      <c r="D391" s="28"/>
      <c r="E391" s="28"/>
      <c r="F391" s="28"/>
      <c r="G391" s="28"/>
      <c r="H391" s="28"/>
    </row>
    <row r="392" ht="12.75" customHeight="1" spans="2:8">
      <c r="B392" s="8"/>
      <c r="C392" s="28"/>
      <c r="D392" s="28"/>
      <c r="E392" s="28"/>
      <c r="F392" s="28"/>
      <c r="G392" s="28"/>
      <c r="H392" s="28"/>
    </row>
    <row r="393" ht="12.75" customHeight="1" spans="2:8">
      <c r="B393" s="8"/>
      <c r="C393" s="28"/>
      <c r="D393" s="28"/>
      <c r="E393" s="28"/>
      <c r="F393" s="28"/>
      <c r="G393" s="28"/>
      <c r="H393" s="28"/>
    </row>
    <row r="394" ht="12.75" customHeight="1" spans="2:8">
      <c r="B394" s="8"/>
      <c r="C394" s="28"/>
      <c r="D394" s="28"/>
      <c r="E394" s="28"/>
      <c r="F394" s="28"/>
      <c r="G394" s="28"/>
      <c r="H394" s="28"/>
    </row>
    <row r="395" ht="12.75" customHeight="1" spans="2:8">
      <c r="B395" s="8"/>
      <c r="C395" s="28"/>
      <c r="D395" s="28"/>
      <c r="E395" s="28"/>
      <c r="F395" s="28"/>
      <c r="G395" s="28"/>
      <c r="H395" s="28"/>
    </row>
    <row r="396" ht="12.75" customHeight="1" spans="2:8">
      <c r="B396" s="8"/>
      <c r="C396" s="28"/>
      <c r="D396" s="28"/>
      <c r="E396" s="28"/>
      <c r="F396" s="28"/>
      <c r="G396" s="28"/>
      <c r="H396" s="28"/>
    </row>
    <row r="397" ht="12.75" customHeight="1" spans="2:8">
      <c r="B397" s="8"/>
      <c r="C397" s="28"/>
      <c r="D397" s="28"/>
      <c r="E397" s="28"/>
      <c r="F397" s="28"/>
      <c r="G397" s="28"/>
      <c r="H397" s="28"/>
    </row>
    <row r="398" ht="12.75" customHeight="1" spans="2:8">
      <c r="B398" s="8"/>
      <c r="C398" s="28"/>
      <c r="D398" s="28"/>
      <c r="E398" s="28"/>
      <c r="F398" s="28"/>
      <c r="G398" s="28"/>
      <c r="H398" s="28"/>
    </row>
    <row r="399" ht="12.75" customHeight="1" spans="2:8">
      <c r="B399" s="8"/>
      <c r="C399" s="28"/>
      <c r="D399" s="28"/>
      <c r="E399" s="28"/>
      <c r="F399" s="28"/>
      <c r="G399" s="28"/>
      <c r="H399" s="28"/>
    </row>
    <row r="400" ht="12.75" customHeight="1" spans="2:8">
      <c r="B400" s="8"/>
      <c r="C400" s="28"/>
      <c r="D400" s="28"/>
      <c r="E400" s="28"/>
      <c r="F400" s="28"/>
      <c r="G400" s="28"/>
      <c r="H400" s="28"/>
    </row>
    <row r="401" ht="12.75" customHeight="1" spans="2:8">
      <c r="B401" s="8"/>
      <c r="C401" s="28"/>
      <c r="D401" s="28"/>
      <c r="E401" s="28"/>
      <c r="F401" s="28"/>
      <c r="G401" s="28"/>
      <c r="H401" s="28"/>
    </row>
    <row r="402" ht="12.75" customHeight="1" spans="2:8">
      <c r="B402" s="8"/>
      <c r="C402" s="28"/>
      <c r="D402" s="28"/>
      <c r="E402" s="28"/>
      <c r="F402" s="28"/>
      <c r="G402" s="28"/>
      <c r="H402" s="28"/>
    </row>
    <row r="403" ht="12.75" customHeight="1" spans="2:8">
      <c r="B403" s="8"/>
      <c r="C403" s="28"/>
      <c r="D403" s="28"/>
      <c r="E403" s="28"/>
      <c r="F403" s="28"/>
      <c r="G403" s="28"/>
      <c r="H403" s="28"/>
    </row>
    <row r="404" ht="12.75" customHeight="1" spans="2:8">
      <c r="B404" s="8"/>
      <c r="C404" s="28"/>
      <c r="D404" s="28"/>
      <c r="E404" s="28"/>
      <c r="F404" s="28"/>
      <c r="G404" s="28"/>
      <c r="H404" s="28"/>
    </row>
    <row r="405" ht="12.75" customHeight="1" spans="2:8">
      <c r="B405" s="8"/>
      <c r="C405" s="28"/>
      <c r="D405" s="28"/>
      <c r="E405" s="28"/>
      <c r="F405" s="28"/>
      <c r="G405" s="28"/>
      <c r="H405" s="28"/>
    </row>
    <row r="406" ht="12.75" customHeight="1" spans="2:8">
      <c r="B406" s="8"/>
      <c r="C406" s="28"/>
      <c r="D406" s="28"/>
      <c r="E406" s="28"/>
      <c r="F406" s="28"/>
      <c r="G406" s="28"/>
      <c r="H406" s="28"/>
    </row>
    <row r="407" ht="12.75" customHeight="1" spans="2:8">
      <c r="B407" s="8"/>
      <c r="C407" s="28"/>
      <c r="D407" s="28"/>
      <c r="E407" s="28"/>
      <c r="F407" s="28"/>
      <c r="G407" s="28"/>
      <c r="H407" s="28"/>
    </row>
    <row r="408" ht="12.75" customHeight="1" spans="2:8">
      <c r="B408" s="8"/>
      <c r="C408" s="28"/>
      <c r="D408" s="28"/>
      <c r="E408" s="28"/>
      <c r="F408" s="28"/>
      <c r="G408" s="28"/>
      <c r="H408" s="28"/>
    </row>
    <row r="409" ht="12.75" customHeight="1" spans="2:8">
      <c r="B409" s="8"/>
      <c r="C409" s="28"/>
      <c r="D409" s="28"/>
      <c r="E409" s="28"/>
      <c r="F409" s="28"/>
      <c r="G409" s="28"/>
      <c r="H409" s="28"/>
    </row>
    <row r="410" ht="12.75" customHeight="1" spans="2:8">
      <c r="B410" s="8"/>
      <c r="C410" s="28"/>
      <c r="D410" s="28"/>
      <c r="E410" s="28"/>
      <c r="F410" s="28"/>
      <c r="G410" s="28"/>
      <c r="H410" s="28"/>
    </row>
    <row r="411" ht="12.75" customHeight="1" spans="2:8">
      <c r="B411" s="8"/>
      <c r="C411" s="28"/>
      <c r="D411" s="28"/>
      <c r="E411" s="28"/>
      <c r="F411" s="28"/>
      <c r="G411" s="28"/>
      <c r="H411" s="28"/>
    </row>
    <row r="412" ht="12.75" customHeight="1" spans="2:8">
      <c r="B412" s="8"/>
      <c r="C412" s="28"/>
      <c r="D412" s="28"/>
      <c r="E412" s="28"/>
      <c r="F412" s="28"/>
      <c r="G412" s="28"/>
      <c r="H412" s="28"/>
    </row>
    <row r="413" ht="12.75" customHeight="1" spans="2:8">
      <c r="B413" s="8"/>
      <c r="C413" s="28"/>
      <c r="D413" s="28"/>
      <c r="E413" s="28"/>
      <c r="F413" s="28"/>
      <c r="G413" s="28"/>
      <c r="H413" s="28"/>
    </row>
    <row r="414" ht="12.75" customHeight="1" spans="2:8">
      <c r="B414" s="8"/>
      <c r="C414" s="28"/>
      <c r="D414" s="28"/>
      <c r="E414" s="28"/>
      <c r="F414" s="28"/>
      <c r="G414" s="28"/>
      <c r="H414" s="28"/>
    </row>
    <row r="415" ht="12.75" customHeight="1" spans="2:8">
      <c r="B415" s="8"/>
      <c r="C415" s="28"/>
      <c r="D415" s="28"/>
      <c r="E415" s="28"/>
      <c r="F415" s="28"/>
      <c r="G415" s="28"/>
      <c r="H415" s="28"/>
    </row>
    <row r="416" ht="12.75" customHeight="1" spans="2:8">
      <c r="B416" s="8"/>
      <c r="C416" s="28"/>
      <c r="D416" s="28"/>
      <c r="E416" s="28"/>
      <c r="F416" s="28"/>
      <c r="G416" s="28"/>
      <c r="H416" s="28"/>
    </row>
    <row r="417" ht="12.75" customHeight="1" spans="2:8">
      <c r="B417" s="8"/>
      <c r="C417" s="28"/>
      <c r="D417" s="28"/>
      <c r="E417" s="28"/>
      <c r="F417" s="28"/>
      <c r="G417" s="28"/>
      <c r="H417" s="28"/>
    </row>
    <row r="418" ht="12.75" customHeight="1" spans="2:8">
      <c r="B418" s="8"/>
      <c r="C418" s="28"/>
      <c r="D418" s="28"/>
      <c r="E418" s="28"/>
      <c r="F418" s="28"/>
      <c r="G418" s="28"/>
      <c r="H418" s="28"/>
    </row>
    <row r="419" ht="12.75" customHeight="1" spans="2:8">
      <c r="B419" s="8"/>
      <c r="C419" s="28"/>
      <c r="D419" s="28"/>
      <c r="E419" s="28"/>
      <c r="F419" s="28"/>
      <c r="G419" s="28"/>
      <c r="H419" s="28"/>
    </row>
    <row r="420" ht="12.75" customHeight="1" spans="2:8">
      <c r="B420" s="8"/>
      <c r="C420" s="28"/>
      <c r="D420" s="28"/>
      <c r="E420" s="28"/>
      <c r="F420" s="28"/>
      <c r="G420" s="28"/>
      <c r="H420" s="28"/>
    </row>
    <row r="421" ht="12.75" customHeight="1" spans="2:8">
      <c r="B421" s="8"/>
      <c r="C421" s="28"/>
      <c r="D421" s="28"/>
      <c r="E421" s="28"/>
      <c r="F421" s="28"/>
      <c r="G421" s="28"/>
      <c r="H421" s="28"/>
    </row>
    <row r="422" ht="12.75" customHeight="1" spans="2:8">
      <c r="B422" s="8"/>
      <c r="C422" s="28"/>
      <c r="D422" s="28"/>
      <c r="E422" s="28"/>
      <c r="F422" s="28"/>
      <c r="G422" s="28"/>
      <c r="H422" s="28"/>
    </row>
    <row r="423" ht="12.75" customHeight="1" spans="2:8">
      <c r="B423" s="8"/>
      <c r="C423" s="28"/>
      <c r="D423" s="28"/>
      <c r="E423" s="28"/>
      <c r="F423" s="28"/>
      <c r="G423" s="28"/>
      <c r="H423" s="28"/>
    </row>
    <row r="424" ht="12.75" customHeight="1" spans="2:8">
      <c r="B424" s="8"/>
      <c r="C424" s="28"/>
      <c r="D424" s="28"/>
      <c r="E424" s="28"/>
      <c r="F424" s="28"/>
      <c r="G424" s="28"/>
      <c r="H424" s="28"/>
    </row>
    <row r="425" ht="12.75" customHeight="1" spans="2:8">
      <c r="B425" s="8"/>
      <c r="C425" s="28"/>
      <c r="D425" s="28"/>
      <c r="E425" s="28"/>
      <c r="F425" s="28"/>
      <c r="G425" s="28"/>
      <c r="H425" s="28"/>
    </row>
    <row r="426" ht="12.75" customHeight="1" spans="2:8">
      <c r="B426" s="8"/>
      <c r="C426" s="28"/>
      <c r="D426" s="28"/>
      <c r="E426" s="28"/>
      <c r="F426" s="28"/>
      <c r="G426" s="28"/>
      <c r="H426" s="28"/>
    </row>
    <row r="427" ht="12.75" customHeight="1" spans="2:8">
      <c r="B427" s="8"/>
      <c r="C427" s="28"/>
      <c r="D427" s="28"/>
      <c r="E427" s="28"/>
      <c r="F427" s="28"/>
      <c r="G427" s="28"/>
      <c r="H427" s="28"/>
    </row>
    <row r="428" ht="12.75" customHeight="1" spans="2:8">
      <c r="B428" s="8"/>
      <c r="C428" s="28"/>
      <c r="D428" s="28"/>
      <c r="E428" s="28"/>
      <c r="F428" s="28"/>
      <c r="G428" s="28"/>
      <c r="H428" s="28"/>
    </row>
    <row r="429" ht="12.75" customHeight="1" spans="2:8">
      <c r="B429" s="8"/>
      <c r="C429" s="28"/>
      <c r="D429" s="28"/>
      <c r="E429" s="28"/>
      <c r="F429" s="28"/>
      <c r="G429" s="28"/>
      <c r="H429" s="28"/>
    </row>
    <row r="430" ht="12.75" customHeight="1" spans="2:8">
      <c r="B430" s="8"/>
      <c r="C430" s="28"/>
      <c r="D430" s="28"/>
      <c r="E430" s="28"/>
      <c r="F430" s="28"/>
      <c r="G430" s="28"/>
      <c r="H430" s="28"/>
    </row>
    <row r="431" ht="12.75" customHeight="1" spans="2:8">
      <c r="B431" s="8"/>
      <c r="C431" s="28"/>
      <c r="D431" s="28"/>
      <c r="E431" s="28"/>
      <c r="F431" s="28"/>
      <c r="G431" s="28"/>
      <c r="H431" s="28"/>
    </row>
    <row r="432" ht="12.75" customHeight="1" spans="2:8">
      <c r="B432" s="8"/>
      <c r="C432" s="28"/>
      <c r="D432" s="28"/>
      <c r="E432" s="28"/>
      <c r="F432" s="28"/>
      <c r="G432" s="28"/>
      <c r="H432" s="28"/>
    </row>
    <row r="433" ht="12.75" customHeight="1" spans="2:8">
      <c r="B433" s="8"/>
      <c r="C433" s="28"/>
      <c r="D433" s="28"/>
      <c r="E433" s="28"/>
      <c r="F433" s="28"/>
      <c r="G433" s="28"/>
      <c r="H433" s="28"/>
    </row>
    <row r="434" ht="12.75" customHeight="1" spans="2:8">
      <c r="B434" s="8"/>
      <c r="C434" s="28"/>
      <c r="D434" s="28"/>
      <c r="E434" s="28"/>
      <c r="F434" s="28"/>
      <c r="G434" s="28"/>
      <c r="H434" s="28"/>
    </row>
    <row r="435" ht="12.75" customHeight="1" spans="2:8">
      <c r="B435" s="8"/>
      <c r="C435" s="28"/>
      <c r="D435" s="28"/>
      <c r="E435" s="28"/>
      <c r="F435" s="28"/>
      <c r="G435" s="28"/>
      <c r="H435" s="28"/>
    </row>
    <row r="436" ht="12.75" customHeight="1" spans="2:8">
      <c r="B436" s="8"/>
      <c r="C436" s="28"/>
      <c r="D436" s="28"/>
      <c r="E436" s="28"/>
      <c r="F436" s="28"/>
      <c r="G436" s="28"/>
      <c r="H436" s="28"/>
    </row>
    <row r="437" ht="12.75" customHeight="1" spans="2:8">
      <c r="B437" s="8"/>
      <c r="C437" s="28"/>
      <c r="D437" s="28"/>
      <c r="E437" s="28"/>
      <c r="F437" s="28"/>
      <c r="G437" s="28"/>
      <c r="H437" s="28"/>
    </row>
    <row r="438" ht="12.75" customHeight="1" spans="2:8">
      <c r="B438" s="8"/>
      <c r="C438" s="28"/>
      <c r="D438" s="28"/>
      <c r="E438" s="28"/>
      <c r="F438" s="28"/>
      <c r="G438" s="28"/>
      <c r="H438" s="28"/>
    </row>
    <row r="439" ht="12.75" customHeight="1" spans="2:8">
      <c r="B439" s="8"/>
      <c r="C439" s="28"/>
      <c r="D439" s="28"/>
      <c r="E439" s="28"/>
      <c r="F439" s="28"/>
      <c r="G439" s="28"/>
      <c r="H439" s="28"/>
    </row>
    <row r="440" ht="12.75" customHeight="1" spans="2:8">
      <c r="B440" s="8"/>
      <c r="C440" s="28"/>
      <c r="D440" s="28"/>
      <c r="E440" s="28"/>
      <c r="F440" s="28"/>
      <c r="G440" s="28"/>
      <c r="H440" s="28"/>
    </row>
    <row r="441" ht="12.75" customHeight="1" spans="2:8">
      <c r="B441" s="8"/>
      <c r="C441" s="28"/>
      <c r="D441" s="28"/>
      <c r="E441" s="28"/>
      <c r="F441" s="28"/>
      <c r="G441" s="28"/>
      <c r="H441" s="28"/>
    </row>
    <row r="442" ht="12.75" customHeight="1" spans="2:8">
      <c r="B442" s="8"/>
      <c r="C442" s="28"/>
      <c r="D442" s="28"/>
      <c r="E442" s="28"/>
      <c r="F442" s="28"/>
      <c r="G442" s="28"/>
      <c r="H442" s="28"/>
    </row>
    <row r="443" ht="12.75" customHeight="1" spans="2:8">
      <c r="B443" s="8"/>
      <c r="C443" s="28"/>
      <c r="D443" s="28"/>
      <c r="E443" s="28"/>
      <c r="F443" s="28"/>
      <c r="G443" s="28"/>
      <c r="H443" s="28"/>
    </row>
    <row r="444" ht="12.75" customHeight="1" spans="2:8">
      <c r="B444" s="8"/>
      <c r="C444" s="28"/>
      <c r="D444" s="28"/>
      <c r="E444" s="28"/>
      <c r="F444" s="28"/>
      <c r="G444" s="28"/>
      <c r="H444" s="28"/>
    </row>
    <row r="445" ht="12.75" customHeight="1" spans="2:8">
      <c r="B445" s="8"/>
      <c r="C445" s="28"/>
      <c r="D445" s="28"/>
      <c r="E445" s="28"/>
      <c r="F445" s="28"/>
      <c r="G445" s="28"/>
      <c r="H445" s="28"/>
    </row>
    <row r="446" ht="12.75" customHeight="1" spans="2:8">
      <c r="B446" s="8"/>
      <c r="C446" s="28"/>
      <c r="D446" s="28"/>
      <c r="E446" s="28"/>
      <c r="F446" s="28"/>
      <c r="G446" s="28"/>
      <c r="H446" s="28"/>
    </row>
    <row r="447" ht="12.75" customHeight="1" spans="2:8">
      <c r="B447" s="8"/>
      <c r="C447" s="28"/>
      <c r="D447" s="28"/>
      <c r="E447" s="28"/>
      <c r="F447" s="28"/>
      <c r="G447" s="28"/>
      <c r="H447" s="28"/>
    </row>
    <row r="448" ht="12.75" customHeight="1" spans="2:8">
      <c r="B448" s="8"/>
      <c r="C448" s="28"/>
      <c r="D448" s="28"/>
      <c r="E448" s="28"/>
      <c r="F448" s="28"/>
      <c r="G448" s="28"/>
      <c r="H448" s="28"/>
    </row>
    <row r="449" ht="12.75" customHeight="1" spans="2:8">
      <c r="B449" s="8"/>
      <c r="C449" s="28"/>
      <c r="D449" s="28"/>
      <c r="E449" s="28"/>
      <c r="F449" s="28"/>
      <c r="G449" s="28"/>
      <c r="H449" s="28"/>
    </row>
    <row r="450" ht="12.75" customHeight="1" spans="2:8">
      <c r="B450" s="8"/>
      <c r="C450" s="28"/>
      <c r="D450" s="28"/>
      <c r="E450" s="28"/>
      <c r="F450" s="28"/>
      <c r="G450" s="28"/>
      <c r="H450" s="28"/>
    </row>
    <row r="451" ht="12.75" customHeight="1" spans="2:8">
      <c r="B451" s="8"/>
      <c r="C451" s="28"/>
      <c r="D451" s="28"/>
      <c r="E451" s="28"/>
      <c r="F451" s="28"/>
      <c r="G451" s="28"/>
      <c r="H451" s="28"/>
    </row>
    <row r="452" ht="12.75" customHeight="1" spans="2:8">
      <c r="B452" s="8"/>
      <c r="C452" s="28"/>
      <c r="D452" s="28"/>
      <c r="E452" s="28"/>
      <c r="F452" s="28"/>
      <c r="G452" s="28"/>
      <c r="H452" s="28"/>
    </row>
    <row r="453" ht="12.75" customHeight="1" spans="2:8">
      <c r="B453" s="8"/>
      <c r="C453" s="28"/>
      <c r="D453" s="28"/>
      <c r="E453" s="28"/>
      <c r="F453" s="28"/>
      <c r="G453" s="28"/>
      <c r="H453" s="28"/>
    </row>
    <row r="454" ht="12.75" customHeight="1" spans="2:8">
      <c r="B454" s="8"/>
      <c r="C454" s="28"/>
      <c r="D454" s="28"/>
      <c r="E454" s="28"/>
      <c r="F454" s="28"/>
      <c r="G454" s="28"/>
      <c r="H454" s="28"/>
    </row>
    <row r="455" ht="12.75" customHeight="1" spans="2:8">
      <c r="B455" s="8"/>
      <c r="C455" s="28"/>
      <c r="D455" s="28"/>
      <c r="E455" s="28"/>
      <c r="F455" s="28"/>
      <c r="G455" s="28"/>
      <c r="H455" s="28"/>
    </row>
    <row r="456" ht="12.75" customHeight="1" spans="2:8">
      <c r="B456" s="8"/>
      <c r="C456" s="28"/>
      <c r="D456" s="28"/>
      <c r="E456" s="28"/>
      <c r="F456" s="28"/>
      <c r="G456" s="28"/>
      <c r="H456" s="28"/>
    </row>
    <row r="457" ht="12.75" customHeight="1" spans="2:8">
      <c r="B457" s="8"/>
      <c r="C457" s="28"/>
      <c r="D457" s="28"/>
      <c r="E457" s="28"/>
      <c r="F457" s="28"/>
      <c r="G457" s="28"/>
      <c r="H457" s="28"/>
    </row>
    <row r="458" ht="12.75" customHeight="1" spans="2:8">
      <c r="B458" s="8"/>
      <c r="C458" s="28"/>
      <c r="D458" s="28"/>
      <c r="E458" s="28"/>
      <c r="F458" s="28"/>
      <c r="G458" s="28"/>
      <c r="H458" s="28"/>
    </row>
    <row r="459" ht="12.75" customHeight="1" spans="2:8">
      <c r="B459" s="8"/>
      <c r="C459" s="28"/>
      <c r="D459" s="28"/>
      <c r="E459" s="28"/>
      <c r="F459" s="28"/>
      <c r="G459" s="28"/>
      <c r="H459" s="28"/>
    </row>
    <row r="460" ht="12.75" customHeight="1" spans="2:8">
      <c r="B460" s="8"/>
      <c r="C460" s="28"/>
      <c r="D460" s="28"/>
      <c r="E460" s="28"/>
      <c r="F460" s="28"/>
      <c r="G460" s="28"/>
      <c r="H460" s="28"/>
    </row>
    <row r="461" ht="12.75" customHeight="1" spans="2:8">
      <c r="B461" s="8"/>
      <c r="C461" s="28"/>
      <c r="D461" s="28"/>
      <c r="E461" s="28"/>
      <c r="F461" s="28"/>
      <c r="G461" s="28"/>
      <c r="H461" s="28"/>
    </row>
    <row r="462" ht="12.75" customHeight="1" spans="2:8">
      <c r="B462" s="8"/>
      <c r="C462" s="28"/>
      <c r="D462" s="28"/>
      <c r="E462" s="28"/>
      <c r="F462" s="28"/>
      <c r="G462" s="28"/>
      <c r="H462" s="28"/>
    </row>
    <row r="463" ht="12.75" customHeight="1" spans="2:8">
      <c r="B463" s="8"/>
      <c r="C463" s="28"/>
      <c r="D463" s="28"/>
      <c r="E463" s="28"/>
      <c r="F463" s="28"/>
      <c r="G463" s="28"/>
      <c r="H463" s="28"/>
    </row>
    <row r="464" ht="12.75" customHeight="1" spans="2:8">
      <c r="B464" s="8"/>
      <c r="C464" s="28"/>
      <c r="D464" s="28"/>
      <c r="E464" s="28"/>
      <c r="F464" s="28"/>
      <c r="G464" s="28"/>
      <c r="H464" s="28"/>
    </row>
    <row r="465" ht="12.75" customHeight="1" spans="2:8">
      <c r="B465" s="8"/>
      <c r="C465" s="28"/>
      <c r="D465" s="28"/>
      <c r="E465" s="28"/>
      <c r="F465" s="28"/>
      <c r="G465" s="28"/>
      <c r="H465" s="28"/>
    </row>
    <row r="466" ht="12.75" customHeight="1" spans="2:8">
      <c r="B466" s="8"/>
      <c r="C466" s="28"/>
      <c r="D466" s="28"/>
      <c r="E466" s="28"/>
      <c r="F466" s="28"/>
      <c r="G466" s="28"/>
      <c r="H466" s="28"/>
    </row>
    <row r="467" ht="12.75" customHeight="1" spans="2:8">
      <c r="B467" s="8"/>
      <c r="C467" s="28"/>
      <c r="D467" s="28"/>
      <c r="E467" s="28"/>
      <c r="F467" s="28"/>
      <c r="G467" s="28"/>
      <c r="H467" s="28"/>
    </row>
    <row r="468" ht="12.75" customHeight="1" spans="2:8">
      <c r="B468" s="8"/>
      <c r="C468" s="28"/>
      <c r="D468" s="28"/>
      <c r="E468" s="28"/>
      <c r="F468" s="28"/>
      <c r="G468" s="28"/>
      <c r="H468" s="28"/>
    </row>
    <row r="469" ht="12.75" customHeight="1" spans="2:8">
      <c r="B469" s="8"/>
      <c r="C469" s="28"/>
      <c r="D469" s="28"/>
      <c r="E469" s="28"/>
      <c r="F469" s="28"/>
      <c r="G469" s="28"/>
      <c r="H469" s="28"/>
    </row>
    <row r="470" ht="12.75" customHeight="1" spans="2:8">
      <c r="B470" s="8"/>
      <c r="C470" s="28"/>
      <c r="D470" s="28"/>
      <c r="E470" s="28"/>
      <c r="F470" s="28"/>
      <c r="G470" s="28"/>
      <c r="H470" s="28"/>
    </row>
    <row r="471" ht="12.75" customHeight="1" spans="2:8">
      <c r="B471" s="8"/>
      <c r="C471" s="28"/>
      <c r="D471" s="28"/>
      <c r="E471" s="28"/>
      <c r="F471" s="28"/>
      <c r="G471" s="28"/>
      <c r="H471" s="28"/>
    </row>
    <row r="472" ht="12.75" customHeight="1" spans="2:8">
      <c r="B472" s="8"/>
      <c r="C472" s="28"/>
      <c r="D472" s="28"/>
      <c r="E472" s="28"/>
      <c r="F472" s="28"/>
      <c r="G472" s="28"/>
      <c r="H472" s="28"/>
    </row>
    <row r="473" ht="12.75" customHeight="1" spans="2:8">
      <c r="B473" s="8"/>
      <c r="C473" s="28"/>
      <c r="D473" s="28"/>
      <c r="E473" s="28"/>
      <c r="F473" s="28"/>
      <c r="G473" s="28"/>
      <c r="H473" s="28"/>
    </row>
    <row r="474" ht="12.75" customHeight="1" spans="2:8">
      <c r="B474" s="8"/>
      <c r="C474" s="28"/>
      <c r="D474" s="28"/>
      <c r="E474" s="28"/>
      <c r="F474" s="28"/>
      <c r="G474" s="28"/>
      <c r="H474" s="28"/>
    </row>
    <row r="475" ht="12.75" customHeight="1" spans="2:8">
      <c r="B475" s="8"/>
      <c r="C475" s="28"/>
      <c r="D475" s="28"/>
      <c r="E475" s="28"/>
      <c r="F475" s="28"/>
      <c r="G475" s="28"/>
      <c r="H475" s="28"/>
    </row>
    <row r="476" ht="12.75" customHeight="1" spans="2:8">
      <c r="B476" s="8"/>
      <c r="C476" s="28"/>
      <c r="D476" s="28"/>
      <c r="E476" s="28"/>
      <c r="F476" s="28"/>
      <c r="G476" s="28"/>
      <c r="H476" s="28"/>
    </row>
    <row r="477" ht="12.75" customHeight="1" spans="2:8">
      <c r="B477" s="8"/>
      <c r="C477" s="28"/>
      <c r="D477" s="28"/>
      <c r="E477" s="28"/>
      <c r="F477" s="28"/>
      <c r="G477" s="28"/>
      <c r="H477" s="28"/>
    </row>
    <row r="478" ht="12.75" customHeight="1" spans="2:8">
      <c r="B478" s="8"/>
      <c r="C478" s="28"/>
      <c r="D478" s="28"/>
      <c r="E478" s="28"/>
      <c r="F478" s="28"/>
      <c r="G478" s="28"/>
      <c r="H478" s="28"/>
    </row>
    <row r="479" ht="12.75" customHeight="1" spans="2:8">
      <c r="B479" s="8"/>
      <c r="C479" s="28"/>
      <c r="D479" s="28"/>
      <c r="E479" s="28"/>
      <c r="F479" s="28"/>
      <c r="G479" s="28"/>
      <c r="H479" s="28"/>
    </row>
    <row r="480" ht="12.75" customHeight="1" spans="2:8">
      <c r="B480" s="8"/>
      <c r="C480" s="28"/>
      <c r="D480" s="28"/>
      <c r="E480" s="28"/>
      <c r="F480" s="28"/>
      <c r="G480" s="28"/>
      <c r="H480" s="28"/>
    </row>
    <row r="481" ht="12.75" customHeight="1" spans="2:8">
      <c r="B481" s="8"/>
      <c r="C481" s="28"/>
      <c r="D481" s="28"/>
      <c r="E481" s="28"/>
      <c r="F481" s="28"/>
      <c r="G481" s="28"/>
      <c r="H481" s="28"/>
    </row>
    <row r="482" ht="12.75" customHeight="1" spans="2:8">
      <c r="B482" s="8"/>
      <c r="C482" s="28"/>
      <c r="D482" s="28"/>
      <c r="E482" s="28"/>
      <c r="F482" s="28"/>
      <c r="G482" s="28"/>
      <c r="H482" s="28"/>
    </row>
    <row r="483" ht="12.75" customHeight="1" spans="2:8">
      <c r="B483" s="8"/>
      <c r="C483" s="28"/>
      <c r="D483" s="28"/>
      <c r="E483" s="28"/>
      <c r="F483" s="28"/>
      <c r="G483" s="28"/>
      <c r="H483" s="28"/>
    </row>
    <row r="484" ht="12.75" customHeight="1" spans="2:8">
      <c r="B484" s="8"/>
      <c r="C484" s="28"/>
      <c r="D484" s="28"/>
      <c r="E484" s="28"/>
      <c r="F484" s="28"/>
      <c r="G484" s="28"/>
      <c r="H484" s="28"/>
    </row>
    <row r="485" ht="12.75" customHeight="1" spans="2:8">
      <c r="B485" s="8"/>
      <c r="C485" s="28"/>
      <c r="D485" s="28"/>
      <c r="E485" s="28"/>
      <c r="F485" s="28"/>
      <c r="G485" s="28"/>
      <c r="H485" s="28"/>
    </row>
    <row r="486" ht="12.75" customHeight="1" spans="2:8">
      <c r="B486" s="8"/>
      <c r="C486" s="28"/>
      <c r="D486" s="28"/>
      <c r="E486" s="28"/>
      <c r="F486" s="28"/>
      <c r="G486" s="28"/>
      <c r="H486" s="28"/>
    </row>
    <row r="487" ht="12.75" customHeight="1" spans="2:8">
      <c r="B487" s="8"/>
      <c r="C487" s="28"/>
      <c r="D487" s="28"/>
      <c r="E487" s="28"/>
      <c r="F487" s="28"/>
      <c r="G487" s="28"/>
      <c r="H487" s="28"/>
    </row>
    <row r="488" ht="12.75" customHeight="1" spans="2:8">
      <c r="B488" s="8"/>
      <c r="C488" s="28"/>
      <c r="D488" s="28"/>
      <c r="E488" s="28"/>
      <c r="F488" s="28"/>
      <c r="G488" s="28"/>
      <c r="H488" s="28"/>
    </row>
    <row r="489" ht="12.75" customHeight="1" spans="2:8">
      <c r="B489" s="8"/>
      <c r="C489" s="28"/>
      <c r="D489" s="28"/>
      <c r="E489" s="28"/>
      <c r="F489" s="28"/>
      <c r="G489" s="28"/>
      <c r="H489" s="28"/>
    </row>
    <row r="490" ht="12.75" customHeight="1" spans="2:8">
      <c r="B490" s="8"/>
      <c r="C490" s="28"/>
      <c r="D490" s="28"/>
      <c r="E490" s="28"/>
      <c r="F490" s="28"/>
      <c r="G490" s="28"/>
      <c r="H490" s="28"/>
    </row>
    <row r="491" ht="12.75" customHeight="1" spans="2:8">
      <c r="B491" s="8"/>
      <c r="C491" s="28"/>
      <c r="D491" s="28"/>
      <c r="E491" s="28"/>
      <c r="F491" s="28"/>
      <c r="G491" s="28"/>
      <c r="H491" s="28"/>
    </row>
    <row r="492" ht="12.75" customHeight="1" spans="2:8">
      <c r="B492" s="8"/>
      <c r="C492" s="28"/>
      <c r="D492" s="28"/>
      <c r="E492" s="28"/>
      <c r="F492" s="28"/>
      <c r="G492" s="28"/>
      <c r="H492" s="28"/>
    </row>
    <row r="493" ht="12.75" customHeight="1" spans="2:8">
      <c r="B493" s="8"/>
      <c r="C493" s="28"/>
      <c r="D493" s="28"/>
      <c r="E493" s="28"/>
      <c r="F493" s="28"/>
      <c r="G493" s="28"/>
      <c r="H493" s="28"/>
    </row>
    <row r="494" ht="12.75" customHeight="1" spans="2:8">
      <c r="B494" s="8"/>
      <c r="C494" s="28"/>
      <c r="D494" s="28"/>
      <c r="E494" s="28"/>
      <c r="F494" s="28"/>
      <c r="G494" s="28"/>
      <c r="H494" s="28"/>
    </row>
    <row r="495" ht="12.75" customHeight="1" spans="2:8">
      <c r="B495" s="8"/>
      <c r="C495" s="28"/>
      <c r="D495" s="28"/>
      <c r="E495" s="28"/>
      <c r="F495" s="28"/>
      <c r="G495" s="28"/>
      <c r="H495" s="28"/>
    </row>
    <row r="496" ht="12.75" customHeight="1" spans="2:8">
      <c r="B496" s="8"/>
      <c r="C496" s="28"/>
      <c r="D496" s="28"/>
      <c r="E496" s="28"/>
      <c r="F496" s="28"/>
      <c r="G496" s="28"/>
      <c r="H496" s="28"/>
    </row>
    <row r="497" ht="12.75" customHeight="1" spans="2:8">
      <c r="B497" s="8"/>
      <c r="C497" s="28"/>
      <c r="D497" s="28"/>
      <c r="E497" s="28"/>
      <c r="F497" s="28"/>
      <c r="G497" s="28"/>
      <c r="H497" s="28"/>
    </row>
    <row r="498" ht="12.75" customHeight="1" spans="2:8">
      <c r="B498" s="8"/>
      <c r="C498" s="28"/>
      <c r="D498" s="28"/>
      <c r="E498" s="28"/>
      <c r="F498" s="28"/>
      <c r="G498" s="28"/>
      <c r="H498" s="28"/>
    </row>
    <row r="499" ht="12.75" customHeight="1" spans="2:8">
      <c r="B499" s="8"/>
      <c r="C499" s="28"/>
      <c r="D499" s="28"/>
      <c r="E499" s="28"/>
      <c r="F499" s="28"/>
      <c r="G499" s="28"/>
      <c r="H499" s="28"/>
    </row>
    <row r="500" ht="12.75" customHeight="1" spans="2:8">
      <c r="B500" s="8"/>
      <c r="C500" s="28"/>
      <c r="D500" s="28"/>
      <c r="E500" s="28"/>
      <c r="F500" s="28"/>
      <c r="G500" s="28"/>
      <c r="H500" s="28"/>
    </row>
    <row r="501" ht="12.75" customHeight="1" spans="2:8">
      <c r="B501" s="8"/>
      <c r="C501" s="28"/>
      <c r="D501" s="28"/>
      <c r="E501" s="28"/>
      <c r="F501" s="28"/>
      <c r="G501" s="28"/>
      <c r="H501" s="28"/>
    </row>
    <row r="502" ht="12.75" customHeight="1" spans="2:8">
      <c r="B502" s="8"/>
      <c r="C502" s="28"/>
      <c r="D502" s="28"/>
      <c r="E502" s="28"/>
      <c r="F502" s="28"/>
      <c r="G502" s="28"/>
      <c r="H502" s="28"/>
    </row>
    <row r="503" ht="12.75" customHeight="1" spans="2:8">
      <c r="B503" s="8"/>
      <c r="C503" s="28"/>
      <c r="D503" s="28"/>
      <c r="E503" s="28"/>
      <c r="F503" s="28"/>
      <c r="G503" s="28"/>
      <c r="H503" s="28"/>
    </row>
    <row r="504" ht="12.75" customHeight="1" spans="2:8">
      <c r="B504" s="8"/>
      <c r="C504" s="28"/>
      <c r="D504" s="28"/>
      <c r="E504" s="28"/>
      <c r="F504" s="28"/>
      <c r="G504" s="28"/>
      <c r="H504" s="28"/>
    </row>
    <row r="505" ht="12.75" customHeight="1" spans="2:8">
      <c r="B505" s="8"/>
      <c r="C505" s="28"/>
      <c r="D505" s="28"/>
      <c r="E505" s="28"/>
      <c r="F505" s="28"/>
      <c r="G505" s="28"/>
      <c r="H505" s="28"/>
    </row>
    <row r="506" ht="12.75" customHeight="1" spans="2:8">
      <c r="B506" s="8"/>
      <c r="C506" s="28"/>
      <c r="D506" s="28"/>
      <c r="E506" s="28"/>
      <c r="F506" s="28"/>
      <c r="G506" s="28"/>
      <c r="H506" s="28"/>
    </row>
    <row r="507" ht="12.75" customHeight="1" spans="2:8">
      <c r="B507" s="8"/>
      <c r="C507" s="28"/>
      <c r="D507" s="28"/>
      <c r="E507" s="28"/>
      <c r="F507" s="28"/>
      <c r="G507" s="28"/>
      <c r="H507" s="28"/>
    </row>
    <row r="508" ht="12.75" customHeight="1" spans="2:8">
      <c r="B508" s="8"/>
      <c r="C508" s="28"/>
      <c r="D508" s="28"/>
      <c r="E508" s="28"/>
      <c r="F508" s="28"/>
      <c r="G508" s="28"/>
      <c r="H508" s="28"/>
    </row>
    <row r="509" ht="12.75" customHeight="1" spans="2:8">
      <c r="B509" s="8"/>
      <c r="C509" s="28"/>
      <c r="D509" s="28"/>
      <c r="E509" s="28"/>
      <c r="F509" s="28"/>
      <c r="G509" s="28"/>
      <c r="H509" s="28"/>
    </row>
    <row r="510" ht="12.75" customHeight="1" spans="2:8">
      <c r="B510" s="8"/>
      <c r="C510" s="28"/>
      <c r="D510" s="28"/>
      <c r="E510" s="28"/>
      <c r="F510" s="28"/>
      <c r="G510" s="28"/>
      <c r="H510" s="28"/>
    </row>
    <row r="511" ht="12.75" customHeight="1" spans="2:8">
      <c r="B511" s="8"/>
      <c r="C511" s="28"/>
      <c r="D511" s="28"/>
      <c r="E511" s="28"/>
      <c r="F511" s="28"/>
      <c r="G511" s="28"/>
      <c r="H511" s="28"/>
    </row>
    <row r="512" ht="12.75" customHeight="1" spans="2:8">
      <c r="B512" s="8"/>
      <c r="C512" s="28"/>
      <c r="D512" s="28"/>
      <c r="E512" s="28"/>
      <c r="F512" s="28"/>
      <c r="G512" s="28"/>
      <c r="H512" s="28"/>
    </row>
    <row r="513" ht="12.75" customHeight="1" spans="2:8">
      <c r="B513" s="8"/>
      <c r="C513" s="28"/>
      <c r="D513" s="28"/>
      <c r="E513" s="28"/>
      <c r="F513" s="28"/>
      <c r="G513" s="28"/>
      <c r="H513" s="28"/>
    </row>
    <row r="514" ht="12.75" customHeight="1" spans="2:8">
      <c r="B514" s="8"/>
      <c r="C514" s="28"/>
      <c r="D514" s="28"/>
      <c r="E514" s="28"/>
      <c r="F514" s="28"/>
      <c r="G514" s="28"/>
      <c r="H514" s="28"/>
    </row>
    <row r="515" ht="12.75" customHeight="1" spans="2:8">
      <c r="B515" s="8"/>
      <c r="C515" s="28"/>
      <c r="D515" s="28"/>
      <c r="E515" s="28"/>
      <c r="F515" s="28"/>
      <c r="G515" s="28"/>
      <c r="H515" s="28"/>
    </row>
    <row r="516" ht="12.75" customHeight="1" spans="2:8">
      <c r="B516" s="8"/>
      <c r="C516" s="28"/>
      <c r="D516" s="28"/>
      <c r="E516" s="28"/>
      <c r="F516" s="28"/>
      <c r="G516" s="28"/>
      <c r="H516" s="28"/>
    </row>
    <row r="517" ht="12.75" customHeight="1" spans="2:8">
      <c r="B517" s="8"/>
      <c r="C517" s="28"/>
      <c r="D517" s="28"/>
      <c r="E517" s="28"/>
      <c r="F517" s="28"/>
      <c r="G517" s="28"/>
      <c r="H517" s="28"/>
    </row>
    <row r="518" ht="12.75" customHeight="1" spans="2:8">
      <c r="B518" s="8"/>
      <c r="C518" s="28"/>
      <c r="D518" s="28"/>
      <c r="E518" s="28"/>
      <c r="F518" s="28"/>
      <c r="G518" s="28"/>
      <c r="H518" s="28"/>
    </row>
    <row r="519" ht="12.75" customHeight="1" spans="2:8">
      <c r="B519" s="8"/>
      <c r="C519" s="28"/>
      <c r="D519" s="28"/>
      <c r="E519" s="28"/>
      <c r="F519" s="28"/>
      <c r="G519" s="28"/>
      <c r="H519" s="28"/>
    </row>
    <row r="520" ht="12.75" customHeight="1" spans="2:8">
      <c r="B520" s="8"/>
      <c r="C520" s="28"/>
      <c r="D520" s="28"/>
      <c r="E520" s="28"/>
      <c r="F520" s="28"/>
      <c r="G520" s="28"/>
      <c r="H520" s="28"/>
    </row>
    <row r="521" ht="12.75" customHeight="1" spans="2:8">
      <c r="B521" s="8"/>
      <c r="C521" s="28"/>
      <c r="D521" s="28"/>
      <c r="E521" s="28"/>
      <c r="F521" s="28"/>
      <c r="G521" s="28"/>
      <c r="H521" s="28"/>
    </row>
    <row r="522" ht="12.75" customHeight="1" spans="2:8">
      <c r="B522" s="8"/>
      <c r="C522" s="28"/>
      <c r="D522" s="28"/>
      <c r="E522" s="28"/>
      <c r="F522" s="28"/>
      <c r="G522" s="28"/>
      <c r="H522" s="28"/>
    </row>
    <row r="523" ht="12.75" customHeight="1" spans="2:8">
      <c r="B523" s="8"/>
      <c r="C523" s="28"/>
      <c r="D523" s="28"/>
      <c r="E523" s="28"/>
      <c r="F523" s="28"/>
      <c r="G523" s="28"/>
      <c r="H523" s="28"/>
    </row>
    <row r="524" ht="12.75" customHeight="1" spans="2:8">
      <c r="B524" s="8"/>
      <c r="C524" s="28"/>
      <c r="D524" s="28"/>
      <c r="E524" s="28"/>
      <c r="F524" s="28"/>
      <c r="G524" s="28"/>
      <c r="H524" s="28"/>
    </row>
    <row r="525" ht="12.75" customHeight="1" spans="2:8">
      <c r="B525" s="8"/>
      <c r="C525" s="28"/>
      <c r="D525" s="28"/>
      <c r="E525" s="28"/>
      <c r="F525" s="28"/>
      <c r="G525" s="28"/>
      <c r="H525" s="28"/>
    </row>
    <row r="526" ht="12.75" customHeight="1" spans="2:8">
      <c r="B526" s="8"/>
      <c r="C526" s="28"/>
      <c r="D526" s="28"/>
      <c r="E526" s="28"/>
      <c r="F526" s="28"/>
      <c r="G526" s="28"/>
      <c r="H526" s="28"/>
    </row>
    <row r="527" ht="12.75" customHeight="1" spans="2:8">
      <c r="B527" s="8"/>
      <c r="C527" s="28"/>
      <c r="D527" s="28"/>
      <c r="E527" s="28"/>
      <c r="F527" s="28"/>
      <c r="G527" s="28"/>
      <c r="H527" s="28"/>
    </row>
    <row r="528" ht="12.75" customHeight="1" spans="2:8">
      <c r="B528" s="8"/>
      <c r="C528" s="28"/>
      <c r="D528" s="28"/>
      <c r="E528" s="28"/>
      <c r="F528" s="28"/>
      <c r="G528" s="28"/>
      <c r="H528" s="28"/>
    </row>
    <row r="529" ht="12.75" customHeight="1" spans="2:8">
      <c r="B529" s="8"/>
      <c r="C529" s="28"/>
      <c r="D529" s="28"/>
      <c r="E529" s="28"/>
      <c r="F529" s="28"/>
      <c r="G529" s="28"/>
      <c r="H529" s="28"/>
    </row>
    <row r="530" ht="12.75" customHeight="1" spans="2:8">
      <c r="B530" s="8"/>
      <c r="C530" s="28"/>
      <c r="D530" s="28"/>
      <c r="E530" s="28"/>
      <c r="F530" s="28"/>
      <c r="G530" s="28"/>
      <c r="H530" s="28"/>
    </row>
    <row r="531" ht="12.75" customHeight="1" spans="2:8">
      <c r="B531" s="8"/>
      <c r="C531" s="28"/>
      <c r="D531" s="28"/>
      <c r="E531" s="28"/>
      <c r="F531" s="28"/>
      <c r="G531" s="28"/>
      <c r="H531" s="28"/>
    </row>
    <row r="532" ht="12.75" customHeight="1" spans="2:8">
      <c r="B532" s="8"/>
      <c r="C532" s="28"/>
      <c r="D532" s="28"/>
      <c r="E532" s="28"/>
      <c r="F532" s="28"/>
      <c r="G532" s="28"/>
      <c r="H532" s="28"/>
    </row>
    <row r="533" ht="12.75" customHeight="1" spans="2:8">
      <c r="B533" s="8"/>
      <c r="C533" s="28"/>
      <c r="D533" s="28"/>
      <c r="E533" s="28"/>
      <c r="F533" s="28"/>
      <c r="G533" s="28"/>
      <c r="H533" s="28"/>
    </row>
    <row r="534" ht="12.75" customHeight="1" spans="2:8">
      <c r="B534" s="8"/>
      <c r="C534" s="28"/>
      <c r="D534" s="28"/>
      <c r="E534" s="28"/>
      <c r="F534" s="28"/>
      <c r="G534" s="28"/>
      <c r="H534" s="28"/>
    </row>
    <row r="535" ht="12.75" customHeight="1" spans="2:8">
      <c r="B535" s="8"/>
      <c r="C535" s="28"/>
      <c r="D535" s="28"/>
      <c r="E535" s="28"/>
      <c r="F535" s="28"/>
      <c r="G535" s="28"/>
      <c r="H535" s="28"/>
    </row>
    <row r="536" ht="12.75" customHeight="1" spans="2:8">
      <c r="B536" s="8"/>
      <c r="C536" s="28"/>
      <c r="D536" s="28"/>
      <c r="E536" s="28"/>
      <c r="F536" s="28"/>
      <c r="G536" s="28"/>
      <c r="H536" s="28"/>
    </row>
    <row r="537" ht="12.75" customHeight="1" spans="2:8">
      <c r="B537" s="8"/>
      <c r="C537" s="28"/>
      <c r="D537" s="28"/>
      <c r="E537" s="28"/>
      <c r="F537" s="28"/>
      <c r="G537" s="28"/>
      <c r="H537" s="28"/>
    </row>
    <row r="538" ht="12.75" customHeight="1" spans="2:8">
      <c r="B538" s="8"/>
      <c r="C538" s="28"/>
      <c r="D538" s="28"/>
      <c r="E538" s="28"/>
      <c r="F538" s="28"/>
      <c r="G538" s="28"/>
      <c r="H538" s="28"/>
    </row>
    <row r="539" ht="12.75" customHeight="1" spans="2:8">
      <c r="B539" s="8"/>
      <c r="C539" s="28"/>
      <c r="D539" s="28"/>
      <c r="E539" s="28"/>
      <c r="F539" s="28"/>
      <c r="G539" s="28"/>
      <c r="H539" s="28"/>
    </row>
    <row r="540" ht="12.75" customHeight="1" spans="2:8">
      <c r="B540" s="8"/>
      <c r="C540" s="28"/>
      <c r="D540" s="28"/>
      <c r="E540" s="28"/>
      <c r="F540" s="28"/>
      <c r="G540" s="28"/>
      <c r="H540" s="28"/>
    </row>
    <row r="541" ht="12.75" customHeight="1" spans="2:8">
      <c r="B541" s="8"/>
      <c r="C541" s="28"/>
      <c r="D541" s="28"/>
      <c r="E541" s="28"/>
      <c r="F541" s="28"/>
      <c r="G541" s="28"/>
      <c r="H541" s="28"/>
    </row>
    <row r="542" ht="12.75" customHeight="1" spans="2:8">
      <c r="B542" s="8"/>
      <c r="C542" s="28"/>
      <c r="D542" s="28"/>
      <c r="E542" s="28"/>
      <c r="F542" s="28"/>
      <c r="G542" s="28"/>
      <c r="H542" s="28"/>
    </row>
    <row r="543" ht="12.75" customHeight="1" spans="2:8">
      <c r="B543" s="8"/>
      <c r="C543" s="28"/>
      <c r="D543" s="28"/>
      <c r="E543" s="28"/>
      <c r="F543" s="28"/>
      <c r="G543" s="28"/>
      <c r="H543" s="28"/>
    </row>
    <row r="544" ht="12.75" customHeight="1" spans="2:8">
      <c r="B544" s="8"/>
      <c r="C544" s="28"/>
      <c r="D544" s="28"/>
      <c r="E544" s="28"/>
      <c r="F544" s="28"/>
      <c r="G544" s="28"/>
      <c r="H544" s="28"/>
    </row>
    <row r="545" ht="12.75" customHeight="1" spans="2:8">
      <c r="B545" s="8"/>
      <c r="C545" s="28"/>
      <c r="D545" s="28"/>
      <c r="E545" s="28"/>
      <c r="F545" s="28"/>
      <c r="G545" s="28"/>
      <c r="H545" s="28"/>
    </row>
    <row r="546" ht="12.75" customHeight="1" spans="2:8">
      <c r="B546" s="8"/>
      <c r="C546" s="28"/>
      <c r="D546" s="28"/>
      <c r="E546" s="28"/>
      <c r="F546" s="28"/>
      <c r="G546" s="28"/>
      <c r="H546" s="28"/>
    </row>
    <row r="547" ht="12.75" customHeight="1" spans="2:8">
      <c r="B547" s="8"/>
      <c r="C547" s="28"/>
      <c r="D547" s="28"/>
      <c r="E547" s="28"/>
      <c r="F547" s="28"/>
      <c r="G547" s="28"/>
      <c r="H547" s="28"/>
    </row>
    <row r="548" ht="12.75" customHeight="1" spans="2:8">
      <c r="B548" s="8"/>
      <c r="C548" s="28"/>
      <c r="D548" s="28"/>
      <c r="E548" s="28"/>
      <c r="F548" s="28"/>
      <c r="G548" s="28"/>
      <c r="H548" s="28"/>
    </row>
    <row r="549" ht="12.75" customHeight="1" spans="2:8">
      <c r="B549" s="8"/>
      <c r="C549" s="28"/>
      <c r="D549" s="28"/>
      <c r="E549" s="28"/>
      <c r="F549" s="28"/>
      <c r="G549" s="28"/>
      <c r="H549" s="28"/>
    </row>
    <row r="550" ht="12.75" customHeight="1" spans="2:8">
      <c r="B550" s="8"/>
      <c r="C550" s="28"/>
      <c r="D550" s="28"/>
      <c r="E550" s="28"/>
      <c r="F550" s="28"/>
      <c r="G550" s="28"/>
      <c r="H550" s="28"/>
    </row>
    <row r="551" ht="12.75" customHeight="1" spans="2:8">
      <c r="B551" s="8"/>
      <c r="C551" s="28"/>
      <c r="D551" s="28"/>
      <c r="E551" s="28"/>
      <c r="F551" s="28"/>
      <c r="G551" s="28"/>
      <c r="H551" s="28"/>
    </row>
    <row r="552" ht="12.75" customHeight="1" spans="2:8">
      <c r="B552" s="8"/>
      <c r="C552" s="28"/>
      <c r="D552" s="28"/>
      <c r="E552" s="28"/>
      <c r="F552" s="28"/>
      <c r="G552" s="28"/>
      <c r="H552" s="28"/>
    </row>
    <row r="553" ht="12.75" customHeight="1" spans="2:8">
      <c r="B553" s="8"/>
      <c r="C553" s="28"/>
      <c r="D553" s="28"/>
      <c r="E553" s="28"/>
      <c r="F553" s="28"/>
      <c r="G553" s="28"/>
      <c r="H553" s="28"/>
    </row>
    <row r="554" ht="12.75" customHeight="1" spans="2:8">
      <c r="B554" s="8"/>
      <c r="C554" s="28"/>
      <c r="D554" s="28"/>
      <c r="E554" s="28"/>
      <c r="F554" s="28"/>
      <c r="G554" s="28"/>
      <c r="H554" s="28"/>
    </row>
    <row r="555" ht="12.75" customHeight="1" spans="2:8">
      <c r="B555" s="8"/>
      <c r="C555" s="28"/>
      <c r="D555" s="28"/>
      <c r="E555" s="28"/>
      <c r="F555" s="28"/>
      <c r="G555" s="28"/>
      <c r="H555" s="28"/>
    </row>
    <row r="556" ht="12.75" customHeight="1" spans="2:8">
      <c r="B556" s="8"/>
      <c r="C556" s="28"/>
      <c r="D556" s="28"/>
      <c r="E556" s="28"/>
      <c r="F556" s="28"/>
      <c r="G556" s="28"/>
      <c r="H556" s="28"/>
    </row>
    <row r="557" ht="12.75" customHeight="1" spans="2:8">
      <c r="B557" s="8"/>
      <c r="C557" s="28"/>
      <c r="D557" s="28"/>
      <c r="E557" s="28"/>
      <c r="F557" s="28"/>
      <c r="G557" s="28"/>
      <c r="H557" s="28"/>
    </row>
    <row r="558" ht="12.75" customHeight="1" spans="2:8">
      <c r="B558" s="8"/>
      <c r="C558" s="28"/>
      <c r="D558" s="28"/>
      <c r="E558" s="28"/>
      <c r="F558" s="28"/>
      <c r="G558" s="28"/>
      <c r="H558" s="28"/>
    </row>
    <row r="559" ht="12.75" customHeight="1" spans="2:8">
      <c r="B559" s="8"/>
      <c r="C559" s="28"/>
      <c r="D559" s="28"/>
      <c r="E559" s="28"/>
      <c r="F559" s="28"/>
      <c r="G559" s="28"/>
      <c r="H559" s="28"/>
    </row>
    <row r="560" ht="12.75" customHeight="1" spans="2:8">
      <c r="B560" s="8"/>
      <c r="C560" s="28"/>
      <c r="D560" s="28"/>
      <c r="E560" s="28"/>
      <c r="F560" s="28"/>
      <c r="G560" s="28"/>
      <c r="H560" s="28"/>
    </row>
    <row r="561" ht="12.75" customHeight="1" spans="2:8">
      <c r="B561" s="8"/>
      <c r="C561" s="28"/>
      <c r="D561" s="28"/>
      <c r="E561" s="28"/>
      <c r="F561" s="28"/>
      <c r="G561" s="28"/>
      <c r="H561" s="28"/>
    </row>
    <row r="562" ht="12.75" customHeight="1" spans="2:8">
      <c r="B562" s="8"/>
      <c r="C562" s="28"/>
      <c r="D562" s="28"/>
      <c r="E562" s="28"/>
      <c r="F562" s="28"/>
      <c r="G562" s="28"/>
      <c r="H562" s="28"/>
    </row>
    <row r="563" ht="12.75" customHeight="1" spans="2:8">
      <c r="B563" s="8"/>
      <c r="C563" s="28"/>
      <c r="D563" s="28"/>
      <c r="E563" s="28"/>
      <c r="F563" s="28"/>
      <c r="G563" s="28"/>
      <c r="H563" s="28"/>
    </row>
    <row r="564" ht="12.75" customHeight="1" spans="2:8">
      <c r="B564" s="8"/>
      <c r="C564" s="28"/>
      <c r="D564" s="28"/>
      <c r="E564" s="28"/>
      <c r="F564" s="28"/>
      <c r="G564" s="28"/>
      <c r="H564" s="28"/>
    </row>
    <row r="565" ht="12.75" customHeight="1" spans="2:8">
      <c r="B565" s="8"/>
      <c r="C565" s="28"/>
      <c r="D565" s="28"/>
      <c r="E565" s="28"/>
      <c r="F565" s="28"/>
      <c r="G565" s="28"/>
      <c r="H565" s="28"/>
    </row>
    <row r="566" ht="12.75" customHeight="1" spans="2:8">
      <c r="B566" s="8"/>
      <c r="C566" s="28"/>
      <c r="D566" s="28"/>
      <c r="E566" s="28"/>
      <c r="F566" s="28"/>
      <c r="G566" s="28"/>
      <c r="H566" s="28"/>
    </row>
    <row r="567" ht="12.75" customHeight="1" spans="2:8">
      <c r="B567" s="8"/>
      <c r="C567" s="28"/>
      <c r="D567" s="28"/>
      <c r="E567" s="28"/>
      <c r="F567" s="28"/>
      <c r="G567" s="28"/>
      <c r="H567" s="28"/>
    </row>
    <row r="568" ht="12.75" customHeight="1" spans="2:8">
      <c r="B568" s="8"/>
      <c r="C568" s="28"/>
      <c r="D568" s="28"/>
      <c r="E568" s="28"/>
      <c r="F568" s="28"/>
      <c r="G568" s="28"/>
      <c r="H568" s="28"/>
    </row>
    <row r="569" ht="12.75" customHeight="1" spans="2:8">
      <c r="B569" s="8"/>
      <c r="C569" s="28"/>
      <c r="D569" s="28"/>
      <c r="E569" s="28"/>
      <c r="F569" s="28"/>
      <c r="G569" s="28"/>
      <c r="H569" s="28"/>
    </row>
    <row r="570" ht="12.75" customHeight="1" spans="2:8">
      <c r="B570" s="8"/>
      <c r="C570" s="28"/>
      <c r="D570" s="28"/>
      <c r="E570" s="28"/>
      <c r="F570" s="28"/>
      <c r="G570" s="28"/>
      <c r="H570" s="28"/>
    </row>
    <row r="571" ht="12.75" customHeight="1" spans="2:8">
      <c r="B571" s="8"/>
      <c r="C571" s="28"/>
      <c r="D571" s="28"/>
      <c r="E571" s="28"/>
      <c r="F571" s="28"/>
      <c r="G571" s="28"/>
      <c r="H571" s="28"/>
    </row>
    <row r="572" ht="12.75" customHeight="1" spans="2:8">
      <c r="B572" s="8"/>
      <c r="C572" s="28"/>
      <c r="D572" s="28"/>
      <c r="E572" s="28"/>
      <c r="F572" s="28"/>
      <c r="G572" s="28"/>
      <c r="H572" s="28"/>
    </row>
    <row r="573" ht="12.75" customHeight="1" spans="2:8">
      <c r="B573" s="8"/>
      <c r="C573" s="28"/>
      <c r="D573" s="28"/>
      <c r="E573" s="28"/>
      <c r="F573" s="28"/>
      <c r="G573" s="28"/>
      <c r="H573" s="28"/>
    </row>
    <row r="574" ht="12.75" customHeight="1" spans="2:8">
      <c r="B574" s="8"/>
      <c r="C574" s="28"/>
      <c r="D574" s="28"/>
      <c r="E574" s="28"/>
      <c r="F574" s="28"/>
      <c r="G574" s="28"/>
      <c r="H574" s="28"/>
    </row>
    <row r="575" ht="12.75" customHeight="1" spans="2:8">
      <c r="B575" s="8"/>
      <c r="C575" s="28"/>
      <c r="D575" s="28"/>
      <c r="E575" s="28"/>
      <c r="F575" s="28"/>
      <c r="G575" s="28"/>
      <c r="H575" s="28"/>
    </row>
    <row r="576" ht="12.75" customHeight="1" spans="2:8">
      <c r="B576" s="8"/>
      <c r="C576" s="28"/>
      <c r="D576" s="28"/>
      <c r="E576" s="28"/>
      <c r="F576" s="28"/>
      <c r="G576" s="28"/>
      <c r="H576" s="28"/>
    </row>
    <row r="577" ht="12.75" customHeight="1" spans="2:8">
      <c r="B577" s="8"/>
      <c r="C577" s="28"/>
      <c r="D577" s="28"/>
      <c r="E577" s="28"/>
      <c r="F577" s="28"/>
      <c r="G577" s="28"/>
      <c r="H577" s="28"/>
    </row>
    <row r="578" ht="12.75" customHeight="1" spans="2:8">
      <c r="B578" s="8"/>
      <c r="C578" s="28"/>
      <c r="D578" s="28"/>
      <c r="E578" s="28"/>
      <c r="F578" s="28"/>
      <c r="G578" s="28"/>
      <c r="H578" s="28"/>
    </row>
    <row r="579" ht="12.75" customHeight="1" spans="2:8">
      <c r="B579" s="8"/>
      <c r="C579" s="28"/>
      <c r="D579" s="28"/>
      <c r="E579" s="28"/>
      <c r="F579" s="28"/>
      <c r="G579" s="28"/>
      <c r="H579" s="28"/>
    </row>
    <row r="580" ht="12.75" customHeight="1" spans="2:8">
      <c r="B580" s="8"/>
      <c r="C580" s="28"/>
      <c r="D580" s="28"/>
      <c r="E580" s="28"/>
      <c r="F580" s="28"/>
      <c r="G580" s="28"/>
      <c r="H580" s="28"/>
    </row>
    <row r="581" ht="12.75" customHeight="1" spans="2:8">
      <c r="B581" s="8"/>
      <c r="C581" s="28"/>
      <c r="D581" s="28"/>
      <c r="E581" s="28"/>
      <c r="F581" s="28"/>
      <c r="G581" s="28"/>
      <c r="H581" s="28"/>
    </row>
    <row r="582" ht="12.75" customHeight="1" spans="2:8">
      <c r="B582" s="8"/>
      <c r="C582" s="28"/>
      <c r="D582" s="28"/>
      <c r="E582" s="28"/>
      <c r="F582" s="28"/>
      <c r="G582" s="28"/>
      <c r="H582" s="28"/>
    </row>
    <row r="583" ht="12.75" customHeight="1" spans="2:8">
      <c r="B583" s="8"/>
      <c r="C583" s="28"/>
      <c r="D583" s="28"/>
      <c r="E583" s="28"/>
      <c r="F583" s="28"/>
      <c r="G583" s="28"/>
      <c r="H583" s="28"/>
    </row>
    <row r="584" ht="12.75" customHeight="1" spans="2:8">
      <c r="B584" s="8"/>
      <c r="C584" s="28"/>
      <c r="D584" s="28"/>
      <c r="E584" s="28"/>
      <c r="F584" s="28"/>
      <c r="G584" s="28"/>
      <c r="H584" s="28"/>
    </row>
    <row r="585" ht="12.75" customHeight="1" spans="2:8">
      <c r="B585" s="8"/>
      <c r="C585" s="28"/>
      <c r="D585" s="28"/>
      <c r="E585" s="28"/>
      <c r="F585" s="28"/>
      <c r="G585" s="28"/>
      <c r="H585" s="28"/>
    </row>
    <row r="586" ht="12.75" customHeight="1" spans="2:8">
      <c r="B586" s="8"/>
      <c r="C586" s="28"/>
      <c r="D586" s="28"/>
      <c r="E586" s="28"/>
      <c r="F586" s="28"/>
      <c r="G586" s="28"/>
      <c r="H586" s="28"/>
    </row>
    <row r="587" ht="12.75" customHeight="1" spans="2:8">
      <c r="B587" s="8"/>
      <c r="C587" s="28"/>
      <c r="D587" s="28"/>
      <c r="E587" s="28"/>
      <c r="F587" s="28"/>
      <c r="G587" s="28"/>
      <c r="H587" s="28"/>
    </row>
    <row r="588" ht="12.75" customHeight="1" spans="2:8">
      <c r="B588" s="8"/>
      <c r="C588" s="28"/>
      <c r="D588" s="28"/>
      <c r="E588" s="28"/>
      <c r="F588" s="28"/>
      <c r="G588" s="28"/>
      <c r="H588" s="28"/>
    </row>
    <row r="589" ht="12.75" customHeight="1" spans="2:8">
      <c r="B589" s="8"/>
      <c r="C589" s="28"/>
      <c r="D589" s="28"/>
      <c r="E589" s="28"/>
      <c r="F589" s="28"/>
      <c r="G589" s="28"/>
      <c r="H589" s="28"/>
    </row>
    <row r="590" ht="12.75" customHeight="1" spans="2:8">
      <c r="B590" s="8"/>
      <c r="C590" s="28"/>
      <c r="D590" s="28"/>
      <c r="E590" s="28"/>
      <c r="F590" s="28"/>
      <c r="G590" s="28"/>
      <c r="H590" s="28"/>
    </row>
    <row r="591" ht="12.75" customHeight="1" spans="2:8">
      <c r="B591" s="8"/>
      <c r="C591" s="28"/>
      <c r="D591" s="28"/>
      <c r="E591" s="28"/>
      <c r="F591" s="28"/>
      <c r="G591" s="28"/>
      <c r="H591" s="28"/>
    </row>
    <row r="592" ht="12.75" customHeight="1" spans="2:8">
      <c r="B592" s="8"/>
      <c r="C592" s="28"/>
      <c r="D592" s="28"/>
      <c r="E592" s="28"/>
      <c r="F592" s="28"/>
      <c r="G592" s="28"/>
      <c r="H592" s="28"/>
    </row>
    <row r="593" ht="12.75" customHeight="1" spans="2:8">
      <c r="B593" s="8"/>
      <c r="C593" s="28"/>
      <c r="D593" s="28"/>
      <c r="E593" s="28"/>
      <c r="F593" s="28"/>
      <c r="G593" s="28"/>
      <c r="H593" s="28"/>
    </row>
    <row r="594" ht="12.75" customHeight="1" spans="2:8">
      <c r="B594" s="8"/>
      <c r="C594" s="28"/>
      <c r="D594" s="28"/>
      <c r="E594" s="28"/>
      <c r="F594" s="28"/>
      <c r="G594" s="28"/>
      <c r="H594" s="28"/>
    </row>
    <row r="595" ht="12.75" customHeight="1" spans="2:8">
      <c r="B595" s="8"/>
      <c r="C595" s="28"/>
      <c r="D595" s="28"/>
      <c r="E595" s="28"/>
      <c r="F595" s="28"/>
      <c r="G595" s="28"/>
      <c r="H595" s="28"/>
    </row>
    <row r="596" ht="12.75" customHeight="1" spans="2:8">
      <c r="B596" s="8"/>
      <c r="C596" s="28"/>
      <c r="D596" s="28"/>
      <c r="E596" s="28"/>
      <c r="F596" s="28"/>
      <c r="G596" s="28"/>
      <c r="H596" s="28"/>
    </row>
    <row r="597" ht="12.75" customHeight="1" spans="2:8">
      <c r="B597" s="8"/>
      <c r="C597" s="28"/>
      <c r="D597" s="28"/>
      <c r="E597" s="28"/>
      <c r="F597" s="28"/>
      <c r="G597" s="28"/>
      <c r="H597" s="28"/>
    </row>
    <row r="598" ht="12.75" customHeight="1" spans="2:8">
      <c r="B598" s="8"/>
      <c r="C598" s="28"/>
      <c r="D598" s="28"/>
      <c r="E598" s="28"/>
      <c r="F598" s="28"/>
      <c r="G598" s="28"/>
      <c r="H598" s="28"/>
    </row>
    <row r="599" ht="12.75" customHeight="1" spans="2:8">
      <c r="B599" s="8"/>
      <c r="C599" s="28"/>
      <c r="D599" s="28"/>
      <c r="E599" s="28"/>
      <c r="F599" s="28"/>
      <c r="G599" s="28"/>
      <c r="H599" s="28"/>
    </row>
    <row r="600" ht="12.75" customHeight="1" spans="2:8">
      <c r="B600" s="8"/>
      <c r="C600" s="28"/>
      <c r="D600" s="28"/>
      <c r="E600" s="28"/>
      <c r="F600" s="28"/>
      <c r="G600" s="28"/>
      <c r="H600" s="28"/>
    </row>
    <row r="601" ht="12.75" customHeight="1" spans="2:8">
      <c r="B601" s="8"/>
      <c r="C601" s="28"/>
      <c r="D601" s="28"/>
      <c r="E601" s="28"/>
      <c r="F601" s="28"/>
      <c r="G601" s="28"/>
      <c r="H601" s="28"/>
    </row>
    <row r="602" ht="12.75" customHeight="1" spans="2:8">
      <c r="B602" s="8"/>
      <c r="C602" s="28"/>
      <c r="D602" s="28"/>
      <c r="E602" s="28"/>
      <c r="F602" s="28"/>
      <c r="G602" s="28"/>
      <c r="H602" s="28"/>
    </row>
    <row r="603" ht="12.75" customHeight="1" spans="2:8">
      <c r="B603" s="8"/>
      <c r="C603" s="28"/>
      <c r="D603" s="28"/>
      <c r="E603" s="28"/>
      <c r="F603" s="28"/>
      <c r="G603" s="28"/>
      <c r="H603" s="28"/>
    </row>
    <row r="604" ht="12.75" customHeight="1" spans="2:8">
      <c r="B604" s="8"/>
      <c r="C604" s="28"/>
      <c r="D604" s="28"/>
      <c r="E604" s="28"/>
      <c r="F604" s="28"/>
      <c r="G604" s="28"/>
      <c r="H604" s="28"/>
    </row>
    <row r="605" ht="12.75" customHeight="1" spans="2:8">
      <c r="B605" s="8"/>
      <c r="C605" s="28"/>
      <c r="D605" s="28"/>
      <c r="E605" s="28"/>
      <c r="F605" s="28"/>
      <c r="G605" s="28"/>
      <c r="H605" s="28"/>
    </row>
    <row r="606" ht="12.75" customHeight="1" spans="2:8">
      <c r="B606" s="8"/>
      <c r="C606" s="28"/>
      <c r="D606" s="28"/>
      <c r="E606" s="28"/>
      <c r="F606" s="28"/>
      <c r="G606" s="28"/>
      <c r="H606" s="28"/>
    </row>
    <row r="607" ht="12.75" customHeight="1" spans="2:8">
      <c r="B607" s="8"/>
      <c r="C607" s="28"/>
      <c r="D607" s="28"/>
      <c r="E607" s="28"/>
      <c r="F607" s="28"/>
      <c r="G607" s="28"/>
      <c r="H607" s="28"/>
    </row>
    <row r="608" ht="12.75" customHeight="1" spans="2:8">
      <c r="B608" s="8"/>
      <c r="C608" s="28"/>
      <c r="D608" s="28"/>
      <c r="E608" s="28"/>
      <c r="F608" s="28"/>
      <c r="G608" s="28"/>
      <c r="H608" s="28"/>
    </row>
    <row r="609" ht="12.75" customHeight="1" spans="2:8">
      <c r="B609" s="8"/>
      <c r="C609" s="28"/>
      <c r="D609" s="28"/>
      <c r="E609" s="28"/>
      <c r="F609" s="28"/>
      <c r="G609" s="28"/>
      <c r="H609" s="28"/>
    </row>
    <row r="610" ht="12.75" customHeight="1" spans="2:8">
      <c r="B610" s="8"/>
      <c r="C610" s="28"/>
      <c r="D610" s="28"/>
      <c r="E610" s="28"/>
      <c r="F610" s="28"/>
      <c r="G610" s="28"/>
      <c r="H610" s="28"/>
    </row>
    <row r="611" ht="12.75" customHeight="1" spans="2:8">
      <c r="B611" s="8"/>
      <c r="C611" s="28"/>
      <c r="D611" s="28"/>
      <c r="E611" s="28"/>
      <c r="F611" s="28"/>
      <c r="G611" s="28"/>
      <c r="H611" s="28"/>
    </row>
    <row r="612" ht="12.75" customHeight="1" spans="2:8">
      <c r="B612" s="8"/>
      <c r="C612" s="28"/>
      <c r="D612" s="28"/>
      <c r="E612" s="28"/>
      <c r="F612" s="28"/>
      <c r="G612" s="28"/>
      <c r="H612" s="28"/>
    </row>
    <row r="613" ht="12.75" customHeight="1" spans="2:8">
      <c r="B613" s="8"/>
      <c r="C613" s="28"/>
      <c r="D613" s="28"/>
      <c r="E613" s="28"/>
      <c r="F613" s="28"/>
      <c r="G613" s="28"/>
      <c r="H613" s="28"/>
    </row>
    <row r="614" ht="12.75" customHeight="1" spans="2:8">
      <c r="B614" s="8"/>
      <c r="C614" s="28"/>
      <c r="D614" s="28"/>
      <c r="E614" s="28"/>
      <c r="F614" s="28"/>
      <c r="G614" s="28"/>
      <c r="H614" s="28"/>
    </row>
    <row r="615" ht="12.75" customHeight="1" spans="2:8">
      <c r="B615" s="8"/>
      <c r="C615" s="28"/>
      <c r="D615" s="28"/>
      <c r="E615" s="28"/>
      <c r="F615" s="28"/>
      <c r="G615" s="28"/>
      <c r="H615" s="28"/>
    </row>
    <row r="616" ht="12.75" customHeight="1" spans="2:8">
      <c r="B616" s="8"/>
      <c r="C616" s="28"/>
      <c r="D616" s="28"/>
      <c r="E616" s="28"/>
      <c r="F616" s="28"/>
      <c r="G616" s="28"/>
      <c r="H616" s="28"/>
    </row>
    <row r="617" ht="12.75" customHeight="1" spans="2:8">
      <c r="B617" s="8"/>
      <c r="C617" s="28"/>
      <c r="D617" s="28"/>
      <c r="E617" s="28"/>
      <c r="F617" s="28"/>
      <c r="G617" s="28"/>
      <c r="H617" s="28"/>
    </row>
    <row r="618" ht="12.75" customHeight="1" spans="2:8">
      <c r="B618" s="8"/>
      <c r="C618" s="28"/>
      <c r="D618" s="28"/>
      <c r="E618" s="28"/>
      <c r="F618" s="28"/>
      <c r="G618" s="28"/>
      <c r="H618" s="28"/>
    </row>
    <row r="619" ht="12.75" customHeight="1" spans="2:8">
      <c r="B619" s="8"/>
      <c r="C619" s="28"/>
      <c r="D619" s="28"/>
      <c r="E619" s="28"/>
      <c r="F619" s="28"/>
      <c r="G619" s="28"/>
      <c r="H619" s="28"/>
    </row>
    <row r="620" ht="12.75" customHeight="1" spans="2:8">
      <c r="B620" s="8"/>
      <c r="C620" s="28"/>
      <c r="D620" s="28"/>
      <c r="E620" s="28"/>
      <c r="F620" s="28"/>
      <c r="G620" s="28"/>
      <c r="H620" s="28"/>
    </row>
    <row r="621" ht="12.75" customHeight="1" spans="2:8">
      <c r="B621" s="8"/>
      <c r="C621" s="28"/>
      <c r="D621" s="28"/>
      <c r="E621" s="28"/>
      <c r="F621" s="28"/>
      <c r="G621" s="28"/>
      <c r="H621" s="28"/>
    </row>
    <row r="622" ht="12.75" customHeight="1" spans="2:8">
      <c r="B622" s="8"/>
      <c r="C622" s="28"/>
      <c r="D622" s="28"/>
      <c r="E622" s="28"/>
      <c r="F622" s="28"/>
      <c r="G622" s="28"/>
      <c r="H622" s="28"/>
    </row>
    <row r="623" ht="12.75" customHeight="1" spans="2:8">
      <c r="B623" s="8"/>
      <c r="C623" s="28"/>
      <c r="D623" s="28"/>
      <c r="E623" s="28"/>
      <c r="F623" s="28"/>
      <c r="G623" s="28"/>
      <c r="H623" s="28"/>
    </row>
    <row r="624" ht="12.75" customHeight="1" spans="2:8">
      <c r="B624" s="8"/>
      <c r="C624" s="28"/>
      <c r="D624" s="28"/>
      <c r="E624" s="28"/>
      <c r="F624" s="28"/>
      <c r="G624" s="28"/>
      <c r="H624" s="28"/>
    </row>
    <row r="625" ht="12.75" customHeight="1" spans="2:8">
      <c r="B625" s="8"/>
      <c r="C625" s="28"/>
      <c r="D625" s="28"/>
      <c r="E625" s="28"/>
      <c r="F625" s="28"/>
      <c r="G625" s="28"/>
      <c r="H625" s="28"/>
    </row>
    <row r="626" ht="12.75" customHeight="1" spans="2:8">
      <c r="B626" s="8"/>
      <c r="C626" s="28"/>
      <c r="D626" s="28"/>
      <c r="E626" s="28"/>
      <c r="F626" s="28"/>
      <c r="G626" s="28"/>
      <c r="H626" s="28"/>
    </row>
    <row r="627" ht="12.75" customHeight="1" spans="2:8">
      <c r="B627" s="8"/>
      <c r="C627" s="28"/>
      <c r="D627" s="28"/>
      <c r="E627" s="28"/>
      <c r="F627" s="28"/>
      <c r="G627" s="28"/>
      <c r="H627" s="28"/>
    </row>
    <row r="628" ht="12.75" customHeight="1" spans="2:8">
      <c r="B628" s="8"/>
      <c r="C628" s="28"/>
      <c r="D628" s="28"/>
      <c r="E628" s="28"/>
      <c r="F628" s="28"/>
      <c r="G628" s="28"/>
      <c r="H628" s="28"/>
    </row>
    <row r="629" ht="12.75" customHeight="1" spans="2:8">
      <c r="B629" s="8"/>
      <c r="C629" s="28"/>
      <c r="D629" s="28"/>
      <c r="E629" s="28"/>
      <c r="F629" s="28"/>
      <c r="G629" s="28"/>
      <c r="H629" s="28"/>
    </row>
    <row r="630" ht="12.75" customHeight="1" spans="2:8">
      <c r="B630" s="8"/>
      <c r="C630" s="28"/>
      <c r="D630" s="28"/>
      <c r="E630" s="28"/>
      <c r="F630" s="28"/>
      <c r="G630" s="28"/>
      <c r="H630" s="28"/>
    </row>
    <row r="631" ht="12.75" customHeight="1" spans="2:8">
      <c r="B631" s="8"/>
      <c r="C631" s="28"/>
      <c r="D631" s="28"/>
      <c r="E631" s="28"/>
      <c r="F631" s="28"/>
      <c r="G631" s="28"/>
      <c r="H631" s="28"/>
    </row>
    <row r="632" ht="12.75" customHeight="1" spans="2:8">
      <c r="B632" s="8"/>
      <c r="C632" s="28"/>
      <c r="D632" s="28"/>
      <c r="E632" s="28"/>
      <c r="F632" s="28"/>
      <c r="G632" s="28"/>
      <c r="H632" s="28"/>
    </row>
    <row r="633" ht="12.75" customHeight="1" spans="2:8">
      <c r="B633" s="8"/>
      <c r="C633" s="28"/>
      <c r="D633" s="28"/>
      <c r="E633" s="28"/>
      <c r="F633" s="28"/>
      <c r="G633" s="28"/>
      <c r="H633" s="28"/>
    </row>
    <row r="634" ht="12.75" customHeight="1" spans="2:8">
      <c r="B634" s="8"/>
      <c r="C634" s="28"/>
      <c r="D634" s="28"/>
      <c r="E634" s="28"/>
      <c r="F634" s="28"/>
      <c r="G634" s="28"/>
      <c r="H634" s="28"/>
    </row>
    <row r="635" ht="12.75" customHeight="1" spans="2:8">
      <c r="B635" s="8"/>
      <c r="C635" s="28"/>
      <c r="D635" s="28"/>
      <c r="E635" s="28"/>
      <c r="F635" s="28"/>
      <c r="G635" s="28"/>
      <c r="H635" s="28"/>
    </row>
    <row r="636" ht="12.75" customHeight="1" spans="2:8">
      <c r="B636" s="8"/>
      <c r="C636" s="28"/>
      <c r="D636" s="28"/>
      <c r="E636" s="28"/>
      <c r="F636" s="28"/>
      <c r="G636" s="28"/>
      <c r="H636" s="28"/>
    </row>
    <row r="637" ht="12.75" customHeight="1" spans="2:8">
      <c r="B637" s="8"/>
      <c r="C637" s="28"/>
      <c r="D637" s="28"/>
      <c r="E637" s="28"/>
      <c r="F637" s="28"/>
      <c r="G637" s="28"/>
      <c r="H637" s="28"/>
    </row>
    <row r="638" ht="12.75" customHeight="1" spans="2:8">
      <c r="B638" s="8"/>
      <c r="C638" s="28"/>
      <c r="D638" s="28"/>
      <c r="E638" s="28"/>
      <c r="F638" s="28"/>
      <c r="G638" s="28"/>
      <c r="H638" s="28"/>
    </row>
    <row r="639" ht="12.75" customHeight="1" spans="2:8">
      <c r="B639" s="8"/>
      <c r="C639" s="28"/>
      <c r="D639" s="28"/>
      <c r="E639" s="28"/>
      <c r="F639" s="28"/>
      <c r="G639" s="28"/>
      <c r="H639" s="28"/>
    </row>
    <row r="640" ht="12.75" customHeight="1" spans="2:8">
      <c r="B640" s="8"/>
      <c r="C640" s="28"/>
      <c r="D640" s="28"/>
      <c r="E640" s="28"/>
      <c r="F640" s="28"/>
      <c r="G640" s="28"/>
      <c r="H640" s="28"/>
    </row>
    <row r="641" ht="12.75" customHeight="1" spans="2:8">
      <c r="B641" s="8"/>
      <c r="C641" s="28"/>
      <c r="D641" s="28"/>
      <c r="E641" s="28"/>
      <c r="F641" s="28"/>
      <c r="G641" s="28"/>
      <c r="H641" s="28"/>
    </row>
    <row r="642" ht="12.75" customHeight="1" spans="2:8">
      <c r="B642" s="8"/>
      <c r="C642" s="28"/>
      <c r="D642" s="28"/>
      <c r="E642" s="28"/>
      <c r="F642" s="28"/>
      <c r="G642" s="28"/>
      <c r="H642" s="28"/>
    </row>
    <row r="643" ht="12.75" customHeight="1" spans="2:8">
      <c r="B643" s="8"/>
      <c r="C643" s="28"/>
      <c r="D643" s="28"/>
      <c r="E643" s="28"/>
      <c r="F643" s="28"/>
      <c r="G643" s="28"/>
      <c r="H643" s="28"/>
    </row>
    <row r="644" ht="12.75" customHeight="1" spans="2:8">
      <c r="B644" s="8"/>
      <c r="C644" s="28"/>
      <c r="D644" s="28"/>
      <c r="E644" s="28"/>
      <c r="F644" s="28"/>
      <c r="G644" s="28"/>
      <c r="H644" s="28"/>
    </row>
    <row r="645" ht="12.75" customHeight="1" spans="2:8">
      <c r="B645" s="8"/>
      <c r="C645" s="28"/>
      <c r="D645" s="28"/>
      <c r="E645" s="28"/>
      <c r="F645" s="28"/>
      <c r="G645" s="28"/>
      <c r="H645" s="28"/>
    </row>
    <row r="646" ht="12.75" customHeight="1" spans="2:8">
      <c r="B646" s="8"/>
      <c r="C646" s="28"/>
      <c r="D646" s="28"/>
      <c r="E646" s="28"/>
      <c r="F646" s="28"/>
      <c r="G646" s="28"/>
      <c r="H646" s="28"/>
    </row>
    <row r="647" ht="12.75" customHeight="1" spans="2:8">
      <c r="B647" s="8"/>
      <c r="C647" s="28"/>
      <c r="D647" s="28"/>
      <c r="E647" s="28"/>
      <c r="F647" s="28"/>
      <c r="G647" s="28"/>
      <c r="H647" s="28"/>
    </row>
    <row r="648" ht="12.75" customHeight="1" spans="2:8">
      <c r="B648" s="8"/>
      <c r="C648" s="28"/>
      <c r="D648" s="28"/>
      <c r="E648" s="28"/>
      <c r="F648" s="28"/>
      <c r="G648" s="28"/>
      <c r="H648" s="28"/>
    </row>
    <row r="649" ht="12.75" customHeight="1" spans="2:8">
      <c r="B649" s="8"/>
      <c r="C649" s="28"/>
      <c r="D649" s="28"/>
      <c r="E649" s="28"/>
      <c r="F649" s="28"/>
      <c r="G649" s="28"/>
      <c r="H649" s="28"/>
    </row>
    <row r="650" ht="12.75" customHeight="1" spans="2:8">
      <c r="B650" s="8"/>
      <c r="C650" s="28"/>
      <c r="D650" s="28"/>
      <c r="E650" s="28"/>
      <c r="F650" s="28"/>
      <c r="G650" s="28"/>
      <c r="H650" s="28"/>
    </row>
    <row r="651" ht="12.75" customHeight="1" spans="2:8">
      <c r="B651" s="8"/>
      <c r="C651" s="28"/>
      <c r="D651" s="28"/>
      <c r="E651" s="28"/>
      <c r="F651" s="28"/>
      <c r="G651" s="28"/>
      <c r="H651" s="28"/>
    </row>
    <row r="652" ht="12.75" customHeight="1" spans="2:8">
      <c r="B652" s="8"/>
      <c r="C652" s="28"/>
      <c r="D652" s="28"/>
      <c r="E652" s="28"/>
      <c r="F652" s="28"/>
      <c r="G652" s="28"/>
      <c r="H652" s="28"/>
    </row>
    <row r="653" ht="12.75" customHeight="1" spans="2:8">
      <c r="B653" s="8"/>
      <c r="C653" s="28"/>
      <c r="D653" s="28"/>
      <c r="E653" s="28"/>
      <c r="F653" s="28"/>
      <c r="G653" s="28"/>
      <c r="H653" s="28"/>
    </row>
    <row r="654" ht="12.75" customHeight="1" spans="2:8">
      <c r="B654" s="8"/>
      <c r="C654" s="28"/>
      <c r="D654" s="28"/>
      <c r="E654" s="28"/>
      <c r="F654" s="28"/>
      <c r="G654" s="28"/>
      <c r="H654" s="28"/>
    </row>
    <row r="655" ht="12.75" customHeight="1" spans="2:8">
      <c r="B655" s="8"/>
      <c r="C655" s="28"/>
      <c r="D655" s="28"/>
      <c r="E655" s="28"/>
      <c r="F655" s="28"/>
      <c r="G655" s="28"/>
      <c r="H655" s="28"/>
    </row>
    <row r="656" ht="12.75" customHeight="1" spans="2:8">
      <c r="B656" s="8"/>
      <c r="C656" s="28"/>
      <c r="D656" s="28"/>
      <c r="E656" s="28"/>
      <c r="F656" s="28"/>
      <c r="G656" s="28"/>
      <c r="H656" s="28"/>
    </row>
    <row r="657" ht="12.75" customHeight="1" spans="2:8">
      <c r="B657" s="8"/>
      <c r="C657" s="28"/>
      <c r="D657" s="28"/>
      <c r="E657" s="28"/>
      <c r="F657" s="28"/>
      <c r="G657" s="28"/>
      <c r="H657" s="28"/>
    </row>
    <row r="658" ht="12.75" customHeight="1" spans="2:8">
      <c r="B658" s="8"/>
      <c r="C658" s="28"/>
      <c r="D658" s="28"/>
      <c r="E658" s="28"/>
      <c r="F658" s="28"/>
      <c r="G658" s="28"/>
      <c r="H658" s="28"/>
    </row>
    <row r="659" ht="12.75" customHeight="1" spans="2:8">
      <c r="B659" s="8"/>
      <c r="C659" s="28"/>
      <c r="D659" s="28"/>
      <c r="E659" s="28"/>
      <c r="F659" s="28"/>
      <c r="G659" s="28"/>
      <c r="H659" s="28"/>
    </row>
    <row r="660" ht="12.75" customHeight="1" spans="2:8">
      <c r="B660" s="8"/>
      <c r="C660" s="28"/>
      <c r="D660" s="28"/>
      <c r="E660" s="28"/>
      <c r="F660" s="28"/>
      <c r="G660" s="28"/>
      <c r="H660" s="28"/>
    </row>
    <row r="661" ht="12.75" customHeight="1" spans="2:8">
      <c r="B661" s="8"/>
      <c r="C661" s="28"/>
      <c r="D661" s="28"/>
      <c r="E661" s="28"/>
      <c r="F661" s="28"/>
      <c r="G661" s="28"/>
      <c r="H661" s="28"/>
    </row>
    <row r="662" ht="12.75" customHeight="1" spans="2:8">
      <c r="B662" s="8"/>
      <c r="C662" s="28"/>
      <c r="D662" s="28"/>
      <c r="E662" s="28"/>
      <c r="F662" s="28"/>
      <c r="G662" s="28"/>
      <c r="H662" s="28"/>
    </row>
    <row r="663" ht="12.75" customHeight="1" spans="2:8">
      <c r="B663" s="8"/>
      <c r="C663" s="28"/>
      <c r="D663" s="28"/>
      <c r="E663" s="28"/>
      <c r="F663" s="28"/>
      <c r="G663" s="28"/>
      <c r="H663" s="28"/>
    </row>
    <row r="664" ht="12.75" customHeight="1" spans="2:8">
      <c r="B664" s="8"/>
      <c r="C664" s="28"/>
      <c r="D664" s="28"/>
      <c r="E664" s="28"/>
      <c r="F664" s="28"/>
      <c r="G664" s="28"/>
      <c r="H664" s="28"/>
    </row>
    <row r="665" ht="12.75" customHeight="1" spans="2:8">
      <c r="B665" s="8"/>
      <c r="C665" s="28"/>
      <c r="D665" s="28"/>
      <c r="E665" s="28"/>
      <c r="F665" s="28"/>
      <c r="G665" s="28"/>
      <c r="H665" s="28"/>
    </row>
    <row r="666" ht="12.75" customHeight="1" spans="2:8">
      <c r="B666" s="8"/>
      <c r="C666" s="28"/>
      <c r="D666" s="28"/>
      <c r="E666" s="28"/>
      <c r="F666" s="28"/>
      <c r="G666" s="28"/>
      <c r="H666" s="28"/>
    </row>
    <row r="667" ht="12.75" customHeight="1" spans="2:8">
      <c r="B667" s="8"/>
      <c r="C667" s="28"/>
      <c r="D667" s="28"/>
      <c r="E667" s="28"/>
      <c r="F667" s="28"/>
      <c r="G667" s="28"/>
      <c r="H667" s="28"/>
    </row>
    <row r="668" ht="12.75" customHeight="1" spans="2:8">
      <c r="B668" s="8"/>
      <c r="C668" s="28"/>
      <c r="D668" s="28"/>
      <c r="E668" s="28"/>
      <c r="F668" s="28"/>
      <c r="G668" s="28"/>
      <c r="H668" s="28"/>
    </row>
    <row r="669" ht="12.75" customHeight="1" spans="2:8">
      <c r="B669" s="8"/>
      <c r="C669" s="28"/>
      <c r="D669" s="28"/>
      <c r="E669" s="28"/>
      <c r="F669" s="28"/>
      <c r="G669" s="28"/>
      <c r="H669" s="28"/>
    </row>
    <row r="670" ht="12.75" customHeight="1" spans="2:8">
      <c r="B670" s="8"/>
      <c r="C670" s="28"/>
      <c r="D670" s="28"/>
      <c r="E670" s="28"/>
      <c r="F670" s="28"/>
      <c r="G670" s="28"/>
      <c r="H670" s="28"/>
    </row>
    <row r="671" ht="12.75" customHeight="1" spans="2:8">
      <c r="B671" s="8"/>
      <c r="C671" s="28"/>
      <c r="D671" s="28"/>
      <c r="E671" s="28"/>
      <c r="F671" s="28"/>
      <c r="G671" s="28"/>
      <c r="H671" s="28"/>
    </row>
    <row r="672" ht="12.75" customHeight="1" spans="2:8">
      <c r="B672" s="8"/>
      <c r="C672" s="28"/>
      <c r="D672" s="28"/>
      <c r="E672" s="28"/>
      <c r="F672" s="28"/>
      <c r="G672" s="28"/>
      <c r="H672" s="28"/>
    </row>
    <row r="673" ht="12.75" customHeight="1" spans="2:8">
      <c r="B673" s="8"/>
      <c r="C673" s="28"/>
      <c r="D673" s="28"/>
      <c r="E673" s="28"/>
      <c r="F673" s="28"/>
      <c r="G673" s="28"/>
      <c r="H673" s="28"/>
    </row>
    <row r="674" ht="12.75" customHeight="1" spans="2:8">
      <c r="B674" s="8"/>
      <c r="C674" s="28"/>
      <c r="D674" s="28"/>
      <c r="E674" s="28"/>
      <c r="F674" s="28"/>
      <c r="G674" s="28"/>
      <c r="H674" s="28"/>
    </row>
    <row r="675" ht="12.75" customHeight="1" spans="2:8">
      <c r="B675" s="8"/>
      <c r="C675" s="28"/>
      <c r="D675" s="28"/>
      <c r="E675" s="28"/>
      <c r="F675" s="28"/>
      <c r="G675" s="28"/>
      <c r="H675" s="28"/>
    </row>
    <row r="676" ht="12.75" customHeight="1" spans="2:8">
      <c r="B676" s="8"/>
      <c r="C676" s="28"/>
      <c r="D676" s="28"/>
      <c r="E676" s="28"/>
      <c r="F676" s="28"/>
      <c r="G676" s="28"/>
      <c r="H676" s="28"/>
    </row>
    <row r="677" ht="12.75" customHeight="1" spans="2:8">
      <c r="B677" s="8"/>
      <c r="C677" s="28"/>
      <c r="D677" s="28"/>
      <c r="E677" s="28"/>
      <c r="F677" s="28"/>
      <c r="G677" s="28"/>
      <c r="H677" s="28"/>
    </row>
    <row r="678" ht="12.75" customHeight="1" spans="2:8">
      <c r="B678" s="8"/>
      <c r="C678" s="28"/>
      <c r="D678" s="28"/>
      <c r="E678" s="28"/>
      <c r="F678" s="28"/>
      <c r="G678" s="28"/>
      <c r="H678" s="28"/>
    </row>
    <row r="679" ht="12.75" customHeight="1" spans="2:8">
      <c r="B679" s="8"/>
      <c r="C679" s="28"/>
      <c r="D679" s="28"/>
      <c r="E679" s="28"/>
      <c r="F679" s="28"/>
      <c r="G679" s="28"/>
      <c r="H679" s="28"/>
    </row>
    <row r="680" ht="12.75" customHeight="1" spans="2:8">
      <c r="B680" s="8"/>
      <c r="C680" s="28"/>
      <c r="D680" s="28"/>
      <c r="E680" s="28"/>
      <c r="F680" s="28"/>
      <c r="G680" s="28"/>
      <c r="H680" s="28"/>
    </row>
    <row r="681" ht="12.75" customHeight="1" spans="2:8">
      <c r="B681" s="8"/>
      <c r="C681" s="28"/>
      <c r="D681" s="28"/>
      <c r="E681" s="28"/>
      <c r="F681" s="28"/>
      <c r="G681" s="28"/>
      <c r="H681" s="28"/>
    </row>
    <row r="682" ht="12.75" customHeight="1" spans="2:8">
      <c r="B682" s="8"/>
      <c r="C682" s="28"/>
      <c r="D682" s="28"/>
      <c r="E682" s="28"/>
      <c r="F682" s="28"/>
      <c r="G682" s="28"/>
      <c r="H682" s="28"/>
    </row>
    <row r="683" ht="12.75" customHeight="1" spans="2:8">
      <c r="B683" s="8"/>
      <c r="C683" s="28"/>
      <c r="D683" s="28"/>
      <c r="E683" s="28"/>
      <c r="F683" s="28"/>
      <c r="G683" s="28"/>
      <c r="H683" s="28"/>
    </row>
    <row r="684" ht="12.75" customHeight="1" spans="2:8">
      <c r="B684" s="8"/>
      <c r="C684" s="28"/>
      <c r="D684" s="28"/>
      <c r="E684" s="28"/>
      <c r="F684" s="28"/>
      <c r="G684" s="28"/>
      <c r="H684" s="28"/>
    </row>
    <row r="685" ht="12.75" customHeight="1" spans="2:8">
      <c r="B685" s="8"/>
      <c r="C685" s="28"/>
      <c r="D685" s="28"/>
      <c r="E685" s="28"/>
      <c r="F685" s="28"/>
      <c r="G685" s="28"/>
      <c r="H685" s="28"/>
    </row>
    <row r="686" ht="12.75" customHeight="1" spans="2:8">
      <c r="B686" s="8"/>
      <c r="C686" s="28"/>
      <c r="D686" s="28"/>
      <c r="E686" s="28"/>
      <c r="F686" s="28"/>
      <c r="G686" s="28"/>
      <c r="H686" s="28"/>
    </row>
    <row r="687" ht="12.75" customHeight="1" spans="2:8">
      <c r="B687" s="8"/>
      <c r="C687" s="28"/>
      <c r="D687" s="28"/>
      <c r="E687" s="28"/>
      <c r="F687" s="28"/>
      <c r="G687" s="28"/>
      <c r="H687" s="28"/>
    </row>
    <row r="688" ht="12.75" customHeight="1" spans="2:8">
      <c r="B688" s="8"/>
      <c r="C688" s="28"/>
      <c r="D688" s="28"/>
      <c r="E688" s="28"/>
      <c r="F688" s="28"/>
      <c r="G688" s="28"/>
      <c r="H688" s="28"/>
    </row>
    <row r="689" ht="12.75" customHeight="1" spans="2:8">
      <c r="B689" s="8"/>
      <c r="C689" s="28"/>
      <c r="D689" s="28"/>
      <c r="E689" s="28"/>
      <c r="F689" s="28"/>
      <c r="G689" s="28"/>
      <c r="H689" s="28"/>
    </row>
    <row r="690" ht="12.75" customHeight="1" spans="2:8">
      <c r="B690" s="8"/>
      <c r="C690" s="28"/>
      <c r="D690" s="28"/>
      <c r="E690" s="28"/>
      <c r="F690" s="28"/>
      <c r="G690" s="28"/>
      <c r="H690" s="28"/>
    </row>
    <row r="691" ht="12.75" customHeight="1" spans="2:8">
      <c r="B691" s="8"/>
      <c r="C691" s="28"/>
      <c r="D691" s="28"/>
      <c r="E691" s="28"/>
      <c r="F691" s="28"/>
      <c r="G691" s="28"/>
      <c r="H691" s="28"/>
    </row>
    <row r="692" ht="12.75" customHeight="1" spans="2:8">
      <c r="B692" s="8"/>
      <c r="C692" s="28"/>
      <c r="D692" s="28"/>
      <c r="E692" s="28"/>
      <c r="F692" s="28"/>
      <c r="G692" s="28"/>
      <c r="H692" s="28"/>
    </row>
    <row r="693" ht="12.75" customHeight="1" spans="2:8">
      <c r="B693" s="8"/>
      <c r="C693" s="28"/>
      <c r="D693" s="28"/>
      <c r="E693" s="28"/>
      <c r="F693" s="28"/>
      <c r="G693" s="28"/>
      <c r="H693" s="28"/>
    </row>
    <row r="694" ht="12.75" customHeight="1" spans="2:8">
      <c r="B694" s="8"/>
      <c r="C694" s="28"/>
      <c r="D694" s="28"/>
      <c r="E694" s="28"/>
      <c r="F694" s="28"/>
      <c r="G694" s="28"/>
      <c r="H694" s="28"/>
    </row>
    <row r="695" ht="12.75" customHeight="1" spans="2:8">
      <c r="B695" s="8"/>
      <c r="C695" s="28"/>
      <c r="D695" s="28"/>
      <c r="E695" s="28"/>
      <c r="F695" s="28"/>
      <c r="G695" s="28"/>
      <c r="H695" s="28"/>
    </row>
    <row r="696" ht="12.75" customHeight="1" spans="2:8">
      <c r="B696" s="8"/>
      <c r="C696" s="28"/>
      <c r="D696" s="28"/>
      <c r="E696" s="28"/>
      <c r="F696" s="28"/>
      <c r="G696" s="28"/>
      <c r="H696" s="28"/>
    </row>
    <row r="697" ht="12.75" customHeight="1" spans="2:8">
      <c r="B697" s="8"/>
      <c r="C697" s="28"/>
      <c r="D697" s="28"/>
      <c r="E697" s="28"/>
      <c r="F697" s="28"/>
      <c r="G697" s="28"/>
      <c r="H697" s="28"/>
    </row>
    <row r="698" ht="12.75" customHeight="1" spans="2:8">
      <c r="B698" s="8"/>
      <c r="C698" s="28"/>
      <c r="D698" s="28"/>
      <c r="E698" s="28"/>
      <c r="F698" s="28"/>
      <c r="G698" s="28"/>
      <c r="H698" s="28"/>
    </row>
    <row r="699" ht="12.75" customHeight="1" spans="2:8">
      <c r="B699" s="8"/>
      <c r="C699" s="28"/>
      <c r="D699" s="28"/>
      <c r="E699" s="28"/>
      <c r="F699" s="28"/>
      <c r="G699" s="28"/>
      <c r="H699" s="28"/>
    </row>
    <row r="700" ht="12.75" customHeight="1" spans="2:8">
      <c r="B700" s="8"/>
      <c r="C700" s="28"/>
      <c r="D700" s="28"/>
      <c r="E700" s="28"/>
      <c r="F700" s="28"/>
      <c r="G700" s="28"/>
      <c r="H700" s="28"/>
    </row>
    <row r="701" ht="12.75" customHeight="1" spans="2:8">
      <c r="B701" s="8"/>
      <c r="C701" s="28"/>
      <c r="D701" s="28"/>
      <c r="E701" s="28"/>
      <c r="F701" s="28"/>
      <c r="G701" s="28"/>
      <c r="H701" s="28"/>
    </row>
    <row r="702" ht="12.75" customHeight="1" spans="2:8">
      <c r="B702" s="8"/>
      <c r="C702" s="28"/>
      <c r="D702" s="28"/>
      <c r="E702" s="28"/>
      <c r="F702" s="28"/>
      <c r="G702" s="28"/>
      <c r="H702" s="28"/>
    </row>
    <row r="703" ht="12.75" customHeight="1" spans="2:8">
      <c r="B703" s="8"/>
      <c r="C703" s="28"/>
      <c r="D703" s="28"/>
      <c r="E703" s="28"/>
      <c r="F703" s="28"/>
      <c r="G703" s="28"/>
      <c r="H703" s="28"/>
    </row>
    <row r="704" ht="12.75" customHeight="1" spans="2:8">
      <c r="B704" s="8"/>
      <c r="C704" s="28"/>
      <c r="D704" s="28"/>
      <c r="E704" s="28"/>
      <c r="F704" s="28"/>
      <c r="G704" s="28"/>
      <c r="H704" s="28"/>
    </row>
    <row r="705" ht="12.75" customHeight="1" spans="2:8">
      <c r="B705" s="8"/>
      <c r="C705" s="28"/>
      <c r="D705" s="28"/>
      <c r="E705" s="28"/>
      <c r="F705" s="28"/>
      <c r="G705" s="28"/>
      <c r="H705" s="28"/>
    </row>
    <row r="706" ht="12.75" customHeight="1" spans="2:8">
      <c r="B706" s="8"/>
      <c r="C706" s="28"/>
      <c r="D706" s="28"/>
      <c r="E706" s="28"/>
      <c r="F706" s="28"/>
      <c r="G706" s="28"/>
      <c r="H706" s="28"/>
    </row>
    <row r="707" ht="12.75" customHeight="1" spans="2:8">
      <c r="B707" s="8"/>
      <c r="C707" s="28"/>
      <c r="D707" s="28"/>
      <c r="E707" s="28"/>
      <c r="F707" s="28"/>
      <c r="G707" s="28"/>
      <c r="H707" s="28"/>
    </row>
    <row r="708" ht="12.75" customHeight="1" spans="2:8">
      <c r="B708" s="8"/>
      <c r="C708" s="28"/>
      <c r="D708" s="28"/>
      <c r="E708" s="28"/>
      <c r="F708" s="28"/>
      <c r="G708" s="28"/>
      <c r="H708" s="28"/>
    </row>
    <row r="709" ht="12.75" customHeight="1" spans="2:8">
      <c r="B709" s="8"/>
      <c r="C709" s="28"/>
      <c r="D709" s="28"/>
      <c r="E709" s="28"/>
      <c r="F709" s="28"/>
      <c r="G709" s="28"/>
      <c r="H709" s="28"/>
    </row>
    <row r="710" ht="12.75" customHeight="1" spans="2:8">
      <c r="B710" s="8"/>
      <c r="C710" s="28"/>
      <c r="D710" s="28"/>
      <c r="E710" s="28"/>
      <c r="F710" s="28"/>
      <c r="G710" s="28"/>
      <c r="H710" s="28"/>
    </row>
    <row r="711" ht="12.75" customHeight="1" spans="2:8">
      <c r="B711" s="8"/>
      <c r="C711" s="28"/>
      <c r="D711" s="28"/>
      <c r="E711" s="28"/>
      <c r="F711" s="28"/>
      <c r="G711" s="28"/>
      <c r="H711" s="28"/>
    </row>
    <row r="712" ht="12.75" customHeight="1" spans="2:8">
      <c r="B712" s="8"/>
      <c r="C712" s="28"/>
      <c r="D712" s="28"/>
      <c r="E712" s="28"/>
      <c r="F712" s="28"/>
      <c r="G712" s="28"/>
      <c r="H712" s="28"/>
    </row>
    <row r="713" ht="12.75" customHeight="1" spans="2:8">
      <c r="B713" s="8"/>
      <c r="C713" s="28"/>
      <c r="D713" s="28"/>
      <c r="E713" s="28"/>
      <c r="F713" s="28"/>
      <c r="G713" s="28"/>
      <c r="H713" s="28"/>
    </row>
    <row r="714" ht="12.75" customHeight="1" spans="2:8">
      <c r="B714" s="8"/>
      <c r="C714" s="28"/>
      <c r="D714" s="28"/>
      <c r="E714" s="28"/>
      <c r="F714" s="28"/>
      <c r="G714" s="28"/>
      <c r="H714" s="28"/>
    </row>
    <row r="715" ht="12.75" customHeight="1" spans="2:8">
      <c r="B715" s="8"/>
      <c r="C715" s="28"/>
      <c r="D715" s="28"/>
      <c r="E715" s="28"/>
      <c r="F715" s="28"/>
      <c r="G715" s="28"/>
      <c r="H715" s="28"/>
    </row>
    <row r="716" ht="12.75" customHeight="1" spans="2:8">
      <c r="B716" s="8"/>
      <c r="C716" s="28"/>
      <c r="D716" s="28"/>
      <c r="E716" s="28"/>
      <c r="F716" s="28"/>
      <c r="G716" s="28"/>
      <c r="H716" s="28"/>
    </row>
    <row r="717" ht="12.75" customHeight="1" spans="2:8">
      <c r="B717" s="8"/>
      <c r="C717" s="28"/>
      <c r="D717" s="28"/>
      <c r="E717" s="28"/>
      <c r="F717" s="28"/>
      <c r="G717" s="28"/>
      <c r="H717" s="28"/>
    </row>
    <row r="718" ht="12.75" customHeight="1" spans="2:8">
      <c r="B718" s="8"/>
      <c r="C718" s="28"/>
      <c r="D718" s="28"/>
      <c r="E718" s="28"/>
      <c r="F718" s="28"/>
      <c r="G718" s="28"/>
      <c r="H718" s="28"/>
    </row>
    <row r="719" ht="12.75" customHeight="1" spans="2:8">
      <c r="B719" s="8"/>
      <c r="C719" s="28"/>
      <c r="D719" s="28"/>
      <c r="E719" s="28"/>
      <c r="F719" s="28"/>
      <c r="G719" s="28"/>
      <c r="H719" s="28"/>
    </row>
    <row r="720" ht="12.75" customHeight="1" spans="2:8">
      <c r="B720" s="8"/>
      <c r="C720" s="28"/>
      <c r="D720" s="28"/>
      <c r="E720" s="28"/>
      <c r="F720" s="28"/>
      <c r="G720" s="28"/>
      <c r="H720" s="28"/>
    </row>
    <row r="721" ht="12.75" customHeight="1" spans="2:8">
      <c r="B721" s="8"/>
      <c r="C721" s="28"/>
      <c r="D721" s="28"/>
      <c r="E721" s="28"/>
      <c r="F721" s="28"/>
      <c r="G721" s="28"/>
      <c r="H721" s="28"/>
    </row>
    <row r="722" ht="12.75" customHeight="1" spans="2:8">
      <c r="B722" s="8"/>
      <c r="C722" s="28"/>
      <c r="D722" s="28"/>
      <c r="E722" s="28"/>
      <c r="F722" s="28"/>
      <c r="G722" s="28"/>
      <c r="H722" s="28"/>
    </row>
    <row r="723" ht="12.75" customHeight="1" spans="2:8">
      <c r="B723" s="8"/>
      <c r="C723" s="28"/>
      <c r="D723" s="28"/>
      <c r="E723" s="28"/>
      <c r="F723" s="28"/>
      <c r="G723" s="28"/>
      <c r="H723" s="28"/>
    </row>
    <row r="724" ht="12.75" customHeight="1" spans="2:8">
      <c r="B724" s="8"/>
      <c r="C724" s="28"/>
      <c r="D724" s="28"/>
      <c r="E724" s="28"/>
      <c r="F724" s="28"/>
      <c r="G724" s="28"/>
      <c r="H724" s="28"/>
    </row>
    <row r="725" ht="12.75" customHeight="1" spans="2:8">
      <c r="B725" s="8"/>
      <c r="C725" s="28"/>
      <c r="D725" s="28"/>
      <c r="E725" s="28"/>
      <c r="F725" s="28"/>
      <c r="G725" s="28"/>
      <c r="H725" s="28"/>
    </row>
    <row r="726" ht="12.75" customHeight="1" spans="2:8">
      <c r="B726" s="8"/>
      <c r="C726" s="28"/>
      <c r="D726" s="28"/>
      <c r="E726" s="28"/>
      <c r="F726" s="28"/>
      <c r="G726" s="28"/>
      <c r="H726" s="28"/>
    </row>
    <row r="727" ht="12.75" customHeight="1" spans="2:8">
      <c r="B727" s="8"/>
      <c r="C727" s="28"/>
      <c r="D727" s="28"/>
      <c r="E727" s="28"/>
      <c r="F727" s="28"/>
      <c r="G727" s="28"/>
      <c r="H727" s="28"/>
    </row>
    <row r="728" ht="12.75" customHeight="1" spans="2:8">
      <c r="B728" s="8"/>
      <c r="C728" s="28"/>
      <c r="D728" s="28"/>
      <c r="E728" s="28"/>
      <c r="F728" s="28"/>
      <c r="G728" s="28"/>
      <c r="H728" s="28"/>
    </row>
    <row r="729" ht="12.75" customHeight="1" spans="2:8">
      <c r="B729" s="8"/>
      <c r="C729" s="28"/>
      <c r="D729" s="28"/>
      <c r="E729" s="28"/>
      <c r="F729" s="28"/>
      <c r="G729" s="28"/>
      <c r="H729" s="28"/>
    </row>
    <row r="730" ht="12.75" customHeight="1" spans="2:8">
      <c r="B730" s="8"/>
      <c r="C730" s="28"/>
      <c r="D730" s="28"/>
      <c r="E730" s="28"/>
      <c r="F730" s="28"/>
      <c r="G730" s="28"/>
      <c r="H730" s="28"/>
    </row>
    <row r="731" ht="12.75" customHeight="1" spans="2:8">
      <c r="B731" s="8"/>
      <c r="C731" s="28"/>
      <c r="D731" s="28"/>
      <c r="E731" s="28"/>
      <c r="F731" s="28"/>
      <c r="G731" s="28"/>
      <c r="H731" s="28"/>
    </row>
    <row r="732" ht="12.75" customHeight="1" spans="2:8">
      <c r="B732" s="8"/>
      <c r="C732" s="28"/>
      <c r="D732" s="28"/>
      <c r="E732" s="28"/>
      <c r="F732" s="28"/>
      <c r="G732" s="28"/>
      <c r="H732" s="28"/>
    </row>
    <row r="733" ht="12.75" customHeight="1" spans="2:8">
      <c r="B733" s="8"/>
      <c r="C733" s="28"/>
      <c r="D733" s="28"/>
      <c r="E733" s="28"/>
      <c r="F733" s="28"/>
      <c r="G733" s="28"/>
      <c r="H733" s="28"/>
    </row>
    <row r="734" ht="12.75" customHeight="1" spans="2:8">
      <c r="B734" s="8"/>
      <c r="C734" s="28"/>
      <c r="D734" s="28"/>
      <c r="E734" s="28"/>
      <c r="F734" s="28"/>
      <c r="G734" s="28"/>
      <c r="H734" s="28"/>
    </row>
    <row r="735" ht="12.75" customHeight="1" spans="2:8">
      <c r="B735" s="8"/>
      <c r="C735" s="28"/>
      <c r="D735" s="28"/>
      <c r="E735" s="28"/>
      <c r="F735" s="28"/>
      <c r="G735" s="28"/>
      <c r="H735" s="28"/>
    </row>
    <row r="736" ht="12.75" customHeight="1" spans="2:8">
      <c r="B736" s="8"/>
      <c r="C736" s="28"/>
      <c r="D736" s="28"/>
      <c r="E736" s="28"/>
      <c r="F736" s="28"/>
      <c r="G736" s="28"/>
      <c r="H736" s="28"/>
    </row>
    <row r="737" ht="12.75" customHeight="1" spans="2:8">
      <c r="B737" s="8"/>
      <c r="C737" s="28"/>
      <c r="D737" s="28"/>
      <c r="E737" s="28"/>
      <c r="F737" s="28"/>
      <c r="G737" s="28"/>
      <c r="H737" s="28"/>
    </row>
    <row r="738" ht="12.75" customHeight="1" spans="2:8">
      <c r="B738" s="8"/>
      <c r="C738" s="28"/>
      <c r="D738" s="28"/>
      <c r="E738" s="28"/>
      <c r="F738" s="28"/>
      <c r="G738" s="28"/>
      <c r="H738" s="28"/>
    </row>
    <row r="739" ht="12.75" customHeight="1" spans="2:8">
      <c r="B739" s="8"/>
      <c r="C739" s="28"/>
      <c r="D739" s="28"/>
      <c r="E739" s="28"/>
      <c r="F739" s="28"/>
      <c r="G739" s="28"/>
      <c r="H739" s="28"/>
    </row>
    <row r="740" ht="12.75" customHeight="1" spans="2:8">
      <c r="B740" s="8"/>
      <c r="C740" s="28"/>
      <c r="D740" s="28"/>
      <c r="E740" s="28"/>
      <c r="F740" s="28"/>
      <c r="G740" s="28"/>
      <c r="H740" s="28"/>
    </row>
    <row r="741" ht="12.75" customHeight="1" spans="2:8">
      <c r="B741" s="8"/>
      <c r="C741" s="28"/>
      <c r="D741" s="28"/>
      <c r="E741" s="28"/>
      <c r="F741" s="28"/>
      <c r="G741" s="28"/>
      <c r="H741" s="28"/>
    </row>
    <row r="742" ht="12.75" customHeight="1" spans="2:8">
      <c r="B742" s="8"/>
      <c r="C742" s="28"/>
      <c r="D742" s="28"/>
      <c r="E742" s="28"/>
      <c r="F742" s="28"/>
      <c r="G742" s="28"/>
      <c r="H742" s="28"/>
    </row>
    <row r="743" ht="12.75" customHeight="1" spans="2:8">
      <c r="B743" s="8"/>
      <c r="C743" s="28"/>
      <c r="D743" s="28"/>
      <c r="E743" s="28"/>
      <c r="F743" s="28"/>
      <c r="G743" s="28"/>
      <c r="H743" s="28"/>
    </row>
    <row r="744" ht="12.75" customHeight="1" spans="2:8">
      <c r="B744" s="8"/>
      <c r="C744" s="28"/>
      <c r="D744" s="28"/>
      <c r="E744" s="28"/>
      <c r="F744" s="28"/>
      <c r="G744" s="28"/>
      <c r="H744" s="28"/>
    </row>
    <row r="745" ht="12.75" customHeight="1" spans="2:8">
      <c r="B745" s="8"/>
      <c r="C745" s="28"/>
      <c r="D745" s="28"/>
      <c r="E745" s="28"/>
      <c r="F745" s="28"/>
      <c r="G745" s="28"/>
      <c r="H745" s="28"/>
    </row>
    <row r="746" ht="12.75" customHeight="1" spans="2:8">
      <c r="B746" s="8"/>
      <c r="C746" s="28"/>
      <c r="D746" s="28"/>
      <c r="E746" s="28"/>
      <c r="F746" s="28"/>
      <c r="G746" s="28"/>
      <c r="H746" s="28"/>
    </row>
    <row r="747" ht="12.75" customHeight="1" spans="2:8">
      <c r="B747" s="8"/>
      <c r="C747" s="28"/>
      <c r="D747" s="28"/>
      <c r="E747" s="28"/>
      <c r="F747" s="28"/>
      <c r="G747" s="28"/>
      <c r="H747" s="28"/>
    </row>
    <row r="748" ht="12.75" customHeight="1" spans="2:8">
      <c r="B748" s="8"/>
      <c r="C748" s="28"/>
      <c r="D748" s="28"/>
      <c r="E748" s="28"/>
      <c r="F748" s="28"/>
      <c r="G748" s="28"/>
      <c r="H748" s="28"/>
    </row>
    <row r="749" ht="12.75" customHeight="1" spans="2:8">
      <c r="B749" s="8"/>
      <c r="C749" s="28"/>
      <c r="D749" s="28"/>
      <c r="E749" s="28"/>
      <c r="F749" s="28"/>
      <c r="G749" s="28"/>
      <c r="H749" s="28"/>
    </row>
    <row r="750" ht="12.75" customHeight="1" spans="2:8">
      <c r="B750" s="8"/>
      <c r="C750" s="28"/>
      <c r="D750" s="28"/>
      <c r="E750" s="28"/>
      <c r="F750" s="28"/>
      <c r="G750" s="28"/>
      <c r="H750" s="28"/>
    </row>
    <row r="751" ht="12.75" customHeight="1" spans="2:8">
      <c r="B751" s="8"/>
      <c r="C751" s="28"/>
      <c r="D751" s="28"/>
      <c r="E751" s="28"/>
      <c r="F751" s="28"/>
      <c r="G751" s="28"/>
      <c r="H751" s="28"/>
    </row>
    <row r="752" ht="12.75" customHeight="1" spans="2:8">
      <c r="B752" s="8"/>
      <c r="C752" s="28"/>
      <c r="D752" s="28"/>
      <c r="E752" s="28"/>
      <c r="F752" s="28"/>
      <c r="G752" s="28"/>
      <c r="H752" s="28"/>
    </row>
    <row r="753" ht="12.75" customHeight="1" spans="2:8">
      <c r="B753" s="8"/>
      <c r="C753" s="28"/>
      <c r="D753" s="28"/>
      <c r="E753" s="28"/>
      <c r="F753" s="28"/>
      <c r="G753" s="28"/>
      <c r="H753" s="28"/>
    </row>
    <row r="754" ht="12.75" customHeight="1" spans="2:8">
      <c r="B754" s="8"/>
      <c r="C754" s="28"/>
      <c r="D754" s="28"/>
      <c r="E754" s="28"/>
      <c r="F754" s="28"/>
      <c r="G754" s="28"/>
      <c r="H754" s="28"/>
    </row>
    <row r="755" ht="12.75" customHeight="1" spans="2:8">
      <c r="B755" s="8"/>
      <c r="C755" s="28"/>
      <c r="D755" s="28"/>
      <c r="E755" s="28"/>
      <c r="F755" s="28"/>
      <c r="G755" s="28"/>
      <c r="H755" s="28"/>
    </row>
    <row r="756" ht="12.75" customHeight="1" spans="2:8">
      <c r="B756" s="8"/>
      <c r="C756" s="28"/>
      <c r="D756" s="28"/>
      <c r="E756" s="28"/>
      <c r="F756" s="28"/>
      <c r="G756" s="28"/>
      <c r="H756" s="28"/>
    </row>
    <row r="757" ht="12.75" customHeight="1" spans="2:8">
      <c r="B757" s="8"/>
      <c r="C757" s="28"/>
      <c r="D757" s="28"/>
      <c r="E757" s="28"/>
      <c r="F757" s="28"/>
      <c r="G757" s="28"/>
      <c r="H757" s="28"/>
    </row>
    <row r="758" ht="12.75" customHeight="1" spans="2:8">
      <c r="B758" s="8"/>
      <c r="C758" s="28"/>
      <c r="D758" s="28"/>
      <c r="E758" s="28"/>
      <c r="F758" s="28"/>
      <c r="G758" s="28"/>
      <c r="H758" s="28"/>
    </row>
    <row r="759" ht="12.75" customHeight="1" spans="2:8">
      <c r="B759" s="8"/>
      <c r="C759" s="28"/>
      <c r="D759" s="28"/>
      <c r="E759" s="28"/>
      <c r="F759" s="28"/>
      <c r="G759" s="28"/>
      <c r="H759" s="28"/>
    </row>
    <row r="760" ht="12.75" customHeight="1" spans="2:8">
      <c r="B760" s="8"/>
      <c r="C760" s="28"/>
      <c r="D760" s="28"/>
      <c r="E760" s="28"/>
      <c r="F760" s="28"/>
      <c r="G760" s="28"/>
      <c r="H760" s="28"/>
    </row>
    <row r="761" ht="12.75" customHeight="1" spans="2:8">
      <c r="B761" s="8"/>
      <c r="C761" s="28"/>
      <c r="D761" s="28"/>
      <c r="E761" s="28"/>
      <c r="F761" s="28"/>
      <c r="G761" s="28"/>
      <c r="H761" s="28"/>
    </row>
    <row r="762" ht="12.75" customHeight="1" spans="2:8">
      <c r="B762" s="8"/>
      <c r="C762" s="28"/>
      <c r="D762" s="28"/>
      <c r="E762" s="28"/>
      <c r="F762" s="28"/>
      <c r="G762" s="28"/>
      <c r="H762" s="28"/>
    </row>
    <row r="763" ht="12.75" customHeight="1" spans="2:8">
      <c r="B763" s="8"/>
      <c r="C763" s="28"/>
      <c r="D763" s="28"/>
      <c r="E763" s="28"/>
      <c r="F763" s="28"/>
      <c r="G763" s="28"/>
      <c r="H763" s="28"/>
    </row>
    <row r="764" ht="12.75" customHeight="1" spans="2:8">
      <c r="B764" s="8"/>
      <c r="C764" s="28"/>
      <c r="D764" s="28"/>
      <c r="E764" s="28"/>
      <c r="F764" s="28"/>
      <c r="G764" s="28"/>
      <c r="H764" s="28"/>
    </row>
    <row r="765" ht="12.75" customHeight="1" spans="2:8">
      <c r="B765" s="8"/>
      <c r="C765" s="28"/>
      <c r="D765" s="28"/>
      <c r="E765" s="28"/>
      <c r="F765" s="28"/>
      <c r="G765" s="28"/>
      <c r="H765" s="28"/>
    </row>
    <row r="766" ht="12.75" customHeight="1" spans="2:8">
      <c r="B766" s="8"/>
      <c r="C766" s="28"/>
      <c r="D766" s="28"/>
      <c r="E766" s="28"/>
      <c r="F766" s="28"/>
      <c r="G766" s="28"/>
      <c r="H766" s="28"/>
    </row>
    <row r="767" ht="12.75" customHeight="1" spans="2:8">
      <c r="B767" s="8"/>
      <c r="C767" s="28"/>
      <c r="D767" s="28"/>
      <c r="E767" s="28"/>
      <c r="F767" s="28"/>
      <c r="G767" s="28"/>
      <c r="H767" s="28"/>
    </row>
    <row r="768" ht="12.75" customHeight="1" spans="2:8">
      <c r="B768" s="8"/>
      <c r="C768" s="28"/>
      <c r="D768" s="28"/>
      <c r="E768" s="28"/>
      <c r="F768" s="28"/>
      <c r="G768" s="28"/>
      <c r="H768" s="28"/>
    </row>
    <row r="769" ht="12.75" customHeight="1" spans="2:8">
      <c r="B769" s="8"/>
      <c r="C769" s="28"/>
      <c r="D769" s="28"/>
      <c r="E769" s="28"/>
      <c r="F769" s="28"/>
      <c r="G769" s="28"/>
      <c r="H769" s="28"/>
    </row>
    <row r="770" ht="12.75" customHeight="1" spans="2:8">
      <c r="B770" s="8"/>
      <c r="C770" s="28"/>
      <c r="D770" s="28"/>
      <c r="E770" s="28"/>
      <c r="F770" s="28"/>
      <c r="G770" s="28"/>
      <c r="H770" s="28"/>
    </row>
    <row r="771" ht="12.75" customHeight="1" spans="2:8">
      <c r="B771" s="8"/>
      <c r="C771" s="28"/>
      <c r="D771" s="28"/>
      <c r="E771" s="28"/>
      <c r="F771" s="28"/>
      <c r="G771" s="28"/>
      <c r="H771" s="28"/>
    </row>
    <row r="772" ht="12.75" customHeight="1" spans="2:8">
      <c r="B772" s="8"/>
      <c r="C772" s="28"/>
      <c r="D772" s="28"/>
      <c r="E772" s="28"/>
      <c r="F772" s="28"/>
      <c r="G772" s="28"/>
      <c r="H772" s="28"/>
    </row>
    <row r="773" ht="12.75" customHeight="1" spans="2:8">
      <c r="B773" s="8"/>
      <c r="C773" s="28"/>
      <c r="D773" s="28"/>
      <c r="E773" s="28"/>
      <c r="F773" s="28"/>
      <c r="G773" s="28"/>
      <c r="H773" s="28"/>
    </row>
    <row r="774" ht="12.75" customHeight="1" spans="2:8">
      <c r="B774" s="8"/>
      <c r="C774" s="28"/>
      <c r="D774" s="28"/>
      <c r="E774" s="28"/>
      <c r="F774" s="28"/>
      <c r="G774" s="28"/>
      <c r="H774" s="28"/>
    </row>
    <row r="775" ht="12.75" customHeight="1" spans="2:8">
      <c r="B775" s="8"/>
      <c r="C775" s="28"/>
      <c r="D775" s="28"/>
      <c r="E775" s="28"/>
      <c r="F775" s="28"/>
      <c r="G775" s="28"/>
      <c r="H775" s="28"/>
    </row>
    <row r="776" ht="12.75" customHeight="1" spans="2:8">
      <c r="B776" s="8"/>
      <c r="C776" s="28"/>
      <c r="D776" s="28"/>
      <c r="E776" s="28"/>
      <c r="F776" s="28"/>
      <c r="G776" s="28"/>
      <c r="H776" s="28"/>
    </row>
    <row r="777" ht="12.75" customHeight="1" spans="2:8">
      <c r="B777" s="8"/>
      <c r="C777" s="28"/>
      <c r="D777" s="28"/>
      <c r="E777" s="28"/>
      <c r="F777" s="28"/>
      <c r="G777" s="28"/>
      <c r="H777" s="28"/>
    </row>
    <row r="778" ht="12.75" customHeight="1" spans="2:8">
      <c r="B778" s="8"/>
      <c r="C778" s="28"/>
      <c r="D778" s="28"/>
      <c r="E778" s="28"/>
      <c r="F778" s="28"/>
      <c r="G778" s="28"/>
      <c r="H778" s="28"/>
    </row>
    <row r="779" ht="12.75" customHeight="1" spans="2:8">
      <c r="B779" s="8"/>
      <c r="C779" s="28"/>
      <c r="D779" s="28"/>
      <c r="E779" s="28"/>
      <c r="F779" s="28"/>
      <c r="G779" s="28"/>
      <c r="H779" s="28"/>
    </row>
    <row r="780" ht="12.75" customHeight="1" spans="2:8">
      <c r="B780" s="8"/>
      <c r="C780" s="28"/>
      <c r="D780" s="28"/>
      <c r="E780" s="28"/>
      <c r="F780" s="28"/>
      <c r="G780" s="28"/>
      <c r="H780" s="28"/>
    </row>
    <row r="781" ht="12.75" customHeight="1" spans="2:8">
      <c r="B781" s="8"/>
      <c r="C781" s="28"/>
      <c r="D781" s="28"/>
      <c r="E781" s="28"/>
      <c r="F781" s="28"/>
      <c r="G781" s="28"/>
      <c r="H781" s="28"/>
    </row>
    <row r="782" ht="12.75" customHeight="1" spans="2:8">
      <c r="B782" s="8"/>
      <c r="C782" s="28"/>
      <c r="D782" s="28"/>
      <c r="E782" s="28"/>
      <c r="F782" s="28"/>
      <c r="G782" s="28"/>
      <c r="H782" s="28"/>
    </row>
    <row r="783" ht="12.75" customHeight="1" spans="2:8">
      <c r="B783" s="8"/>
      <c r="C783" s="28"/>
      <c r="D783" s="28"/>
      <c r="E783" s="28"/>
      <c r="F783" s="28"/>
      <c r="G783" s="28"/>
      <c r="H783" s="28"/>
    </row>
    <row r="784" ht="12.75" customHeight="1" spans="2:8">
      <c r="B784" s="8"/>
      <c r="C784" s="28"/>
      <c r="D784" s="28"/>
      <c r="E784" s="28"/>
      <c r="F784" s="28"/>
      <c r="G784" s="28"/>
      <c r="H784" s="28"/>
    </row>
    <row r="785" ht="12.75" customHeight="1" spans="2:8">
      <c r="B785" s="8"/>
      <c r="C785" s="28"/>
      <c r="D785" s="28"/>
      <c r="E785" s="28"/>
      <c r="F785" s="28"/>
      <c r="G785" s="28"/>
      <c r="H785" s="28"/>
    </row>
    <row r="786" ht="12.75" customHeight="1" spans="2:8">
      <c r="B786" s="8"/>
      <c r="C786" s="28"/>
      <c r="D786" s="28"/>
      <c r="E786" s="28"/>
      <c r="F786" s="28"/>
      <c r="G786" s="28"/>
      <c r="H786" s="28"/>
    </row>
    <row r="787" ht="12.75" customHeight="1" spans="2:8">
      <c r="B787" s="8"/>
      <c r="C787" s="28"/>
      <c r="D787" s="28"/>
      <c r="E787" s="28"/>
      <c r="F787" s="28"/>
      <c r="G787" s="28"/>
      <c r="H787" s="28"/>
    </row>
    <row r="788" ht="12.75" customHeight="1" spans="2:8">
      <c r="B788" s="8"/>
      <c r="C788" s="28"/>
      <c r="D788" s="28"/>
      <c r="E788" s="28"/>
      <c r="F788" s="28"/>
      <c r="G788" s="28"/>
      <c r="H788" s="28"/>
    </row>
    <row r="789" ht="12.75" customHeight="1" spans="2:8">
      <c r="B789" s="8"/>
      <c r="C789" s="28"/>
      <c r="D789" s="28"/>
      <c r="E789" s="28"/>
      <c r="F789" s="28"/>
      <c r="G789" s="28"/>
      <c r="H789" s="28"/>
    </row>
    <row r="790" ht="12.75" customHeight="1" spans="2:8">
      <c r="B790" s="8"/>
      <c r="C790" s="28"/>
      <c r="D790" s="28"/>
      <c r="E790" s="28"/>
      <c r="F790" s="28"/>
      <c r="G790" s="28"/>
      <c r="H790" s="28"/>
    </row>
    <row r="791" ht="12.75" customHeight="1" spans="2:8">
      <c r="B791" s="8"/>
      <c r="C791" s="28"/>
      <c r="D791" s="28"/>
      <c r="E791" s="28"/>
      <c r="F791" s="28"/>
      <c r="G791" s="28"/>
      <c r="H791" s="28"/>
    </row>
    <row r="792" ht="12.75" customHeight="1" spans="2:8">
      <c r="B792" s="8"/>
      <c r="C792" s="28"/>
      <c r="D792" s="28"/>
      <c r="E792" s="28"/>
      <c r="F792" s="28"/>
      <c r="G792" s="28"/>
      <c r="H792" s="28"/>
    </row>
    <row r="793" ht="12.75" customHeight="1" spans="2:8">
      <c r="B793" s="8"/>
      <c r="C793" s="28"/>
      <c r="D793" s="28"/>
      <c r="E793" s="28"/>
      <c r="F793" s="28"/>
      <c r="G793" s="28"/>
      <c r="H793" s="28"/>
    </row>
    <row r="794" ht="12.75" customHeight="1" spans="2:8">
      <c r="B794" s="8"/>
      <c r="C794" s="28"/>
      <c r="D794" s="28"/>
      <c r="E794" s="28"/>
      <c r="F794" s="28"/>
      <c r="G794" s="28"/>
      <c r="H794" s="28"/>
    </row>
    <row r="795" ht="12.75" customHeight="1" spans="2:8">
      <c r="B795" s="8"/>
      <c r="C795" s="28"/>
      <c r="D795" s="28"/>
      <c r="E795" s="28"/>
      <c r="F795" s="28"/>
      <c r="G795" s="28"/>
      <c r="H795" s="28"/>
    </row>
    <row r="796" ht="12.75" customHeight="1" spans="2:8">
      <c r="B796" s="8"/>
      <c r="C796" s="28"/>
      <c r="D796" s="28"/>
      <c r="E796" s="28"/>
      <c r="F796" s="28"/>
      <c r="G796" s="28"/>
      <c r="H796" s="28"/>
    </row>
    <row r="797" ht="12.75" customHeight="1" spans="2:8">
      <c r="B797" s="8"/>
      <c r="C797" s="28"/>
      <c r="D797" s="28"/>
      <c r="E797" s="28"/>
      <c r="F797" s="28"/>
      <c r="G797" s="28"/>
      <c r="H797" s="28"/>
    </row>
    <row r="798" ht="12.75" customHeight="1" spans="2:8">
      <c r="B798" s="8"/>
      <c r="C798" s="28"/>
      <c r="D798" s="28"/>
      <c r="E798" s="28"/>
      <c r="F798" s="28"/>
      <c r="G798" s="28"/>
      <c r="H798" s="28"/>
    </row>
    <row r="799" ht="12.75" customHeight="1" spans="2:8">
      <c r="B799" s="8"/>
      <c r="C799" s="28"/>
      <c r="D799" s="28"/>
      <c r="E799" s="28"/>
      <c r="F799" s="28"/>
      <c r="G799" s="28"/>
      <c r="H799" s="28"/>
    </row>
    <row r="800" ht="12.75" customHeight="1" spans="2:8">
      <c r="B800" s="8"/>
      <c r="C800" s="28"/>
      <c r="D800" s="28"/>
      <c r="E800" s="28"/>
      <c r="F800" s="28"/>
      <c r="G800" s="28"/>
      <c r="H800" s="28"/>
    </row>
    <row r="801" ht="12.75" customHeight="1" spans="2:8">
      <c r="B801" s="8"/>
      <c r="C801" s="28"/>
      <c r="D801" s="28"/>
      <c r="E801" s="28"/>
      <c r="F801" s="28"/>
      <c r="G801" s="28"/>
      <c r="H801" s="28"/>
    </row>
    <row r="802" ht="12.75" customHeight="1" spans="2:8">
      <c r="B802" s="8"/>
      <c r="C802" s="28"/>
      <c r="D802" s="28"/>
      <c r="E802" s="28"/>
      <c r="F802" s="28"/>
      <c r="G802" s="28"/>
      <c r="H802" s="28"/>
    </row>
    <row r="803" ht="12.75" customHeight="1" spans="2:8">
      <c r="B803" s="8"/>
      <c r="C803" s="28"/>
      <c r="D803" s="28"/>
      <c r="E803" s="28"/>
      <c r="F803" s="28"/>
      <c r="G803" s="28"/>
      <c r="H803" s="28"/>
    </row>
    <row r="804" ht="12.75" customHeight="1" spans="2:8">
      <c r="B804" s="8"/>
      <c r="C804" s="28"/>
      <c r="D804" s="28"/>
      <c r="E804" s="28"/>
      <c r="F804" s="28"/>
      <c r="G804" s="28"/>
      <c r="H804" s="28"/>
    </row>
    <row r="805" ht="12.75" customHeight="1" spans="2:8">
      <c r="B805" s="8"/>
      <c r="C805" s="28"/>
      <c r="D805" s="28"/>
      <c r="E805" s="28"/>
      <c r="F805" s="28"/>
      <c r="G805" s="28"/>
      <c r="H805" s="28"/>
    </row>
    <row r="806" ht="12.75" customHeight="1" spans="2:8">
      <c r="B806" s="8"/>
      <c r="C806" s="28"/>
      <c r="D806" s="28"/>
      <c r="E806" s="28"/>
      <c r="F806" s="28"/>
      <c r="G806" s="28"/>
      <c r="H806" s="28"/>
    </row>
    <row r="807" ht="12.75" customHeight="1" spans="2:8">
      <c r="B807" s="8"/>
      <c r="C807" s="28"/>
      <c r="D807" s="28"/>
      <c r="E807" s="28"/>
      <c r="F807" s="28"/>
      <c r="G807" s="28"/>
      <c r="H807" s="28"/>
    </row>
    <row r="808" ht="12.75" customHeight="1" spans="2:8">
      <c r="B808" s="8"/>
      <c r="C808" s="28"/>
      <c r="D808" s="28"/>
      <c r="E808" s="28"/>
      <c r="F808" s="28"/>
      <c r="G808" s="28"/>
      <c r="H808" s="28"/>
    </row>
    <row r="809" ht="12.75" customHeight="1" spans="2:8">
      <c r="B809" s="8"/>
      <c r="C809" s="28"/>
      <c r="D809" s="28"/>
      <c r="E809" s="28"/>
      <c r="F809" s="28"/>
      <c r="G809" s="28"/>
      <c r="H809" s="28"/>
    </row>
    <row r="810" ht="12.75" customHeight="1" spans="2:8">
      <c r="B810" s="8"/>
      <c r="C810" s="28"/>
      <c r="D810" s="28"/>
      <c r="E810" s="28"/>
      <c r="F810" s="28"/>
      <c r="G810" s="28"/>
      <c r="H810" s="28"/>
    </row>
    <row r="811" ht="12.75" customHeight="1" spans="2:8">
      <c r="B811" s="8"/>
      <c r="C811" s="28"/>
      <c r="D811" s="28"/>
      <c r="E811" s="28"/>
      <c r="F811" s="28"/>
      <c r="G811" s="28"/>
      <c r="H811" s="28"/>
    </row>
    <row r="812" ht="12.75" customHeight="1" spans="2:8">
      <c r="B812" s="8"/>
      <c r="C812" s="28"/>
      <c r="D812" s="28"/>
      <c r="E812" s="28"/>
      <c r="F812" s="28"/>
      <c r="G812" s="28"/>
      <c r="H812" s="28"/>
    </row>
    <row r="813" ht="12.75" customHeight="1" spans="2:8">
      <c r="B813" s="8"/>
      <c r="C813" s="28"/>
      <c r="D813" s="28"/>
      <c r="E813" s="28"/>
      <c r="F813" s="28"/>
      <c r="G813" s="28"/>
      <c r="H813" s="28"/>
    </row>
    <row r="814" ht="12.75" customHeight="1" spans="2:8">
      <c r="B814" s="8"/>
      <c r="C814" s="28"/>
      <c r="D814" s="28"/>
      <c r="E814" s="28"/>
      <c r="F814" s="28"/>
      <c r="G814" s="28"/>
      <c r="H814" s="28"/>
    </row>
    <row r="815" ht="12.75" customHeight="1" spans="2:8">
      <c r="B815" s="8"/>
      <c r="C815" s="28"/>
      <c r="D815" s="28"/>
      <c r="E815" s="28"/>
      <c r="F815" s="28"/>
      <c r="G815" s="28"/>
      <c r="H815" s="28"/>
    </row>
    <row r="816" ht="12.75" customHeight="1" spans="2:8">
      <c r="B816" s="8"/>
      <c r="C816" s="28"/>
      <c r="D816" s="28"/>
      <c r="E816" s="28"/>
      <c r="F816" s="28"/>
      <c r="G816" s="28"/>
      <c r="H816" s="28"/>
    </row>
    <row r="817" ht="12.75" customHeight="1" spans="2:8">
      <c r="B817" s="8"/>
      <c r="C817" s="28"/>
      <c r="D817" s="28"/>
      <c r="E817" s="28"/>
      <c r="F817" s="28"/>
      <c r="G817" s="28"/>
      <c r="H817" s="28"/>
    </row>
    <row r="818" ht="12.75" customHeight="1" spans="2:8">
      <c r="B818" s="8"/>
      <c r="C818" s="28"/>
      <c r="D818" s="28"/>
      <c r="E818" s="28"/>
      <c r="F818" s="28"/>
      <c r="G818" s="28"/>
      <c r="H818" s="28"/>
    </row>
    <row r="819" ht="12.75" customHeight="1" spans="2:8">
      <c r="B819" s="8"/>
      <c r="C819" s="28"/>
      <c r="D819" s="28"/>
      <c r="E819" s="28"/>
      <c r="F819" s="28"/>
      <c r="G819" s="28"/>
      <c r="H819" s="28"/>
    </row>
    <row r="820" ht="12.75" customHeight="1" spans="2:8">
      <c r="B820" s="8"/>
      <c r="C820" s="28"/>
      <c r="D820" s="28"/>
      <c r="E820" s="28"/>
      <c r="F820" s="28"/>
      <c r="G820" s="28"/>
      <c r="H820" s="28"/>
    </row>
    <row r="821" ht="12.75" customHeight="1" spans="2:8">
      <c r="B821" s="8"/>
      <c r="C821" s="28"/>
      <c r="D821" s="28"/>
      <c r="E821" s="28"/>
      <c r="F821" s="28"/>
      <c r="G821" s="28"/>
      <c r="H821" s="28"/>
    </row>
    <row r="822" ht="12.75" customHeight="1" spans="2:8">
      <c r="B822" s="8"/>
      <c r="C822" s="28"/>
      <c r="D822" s="28"/>
      <c r="E822" s="28"/>
      <c r="F822" s="28"/>
      <c r="G822" s="28"/>
      <c r="H822" s="28"/>
    </row>
    <row r="823" ht="12.75" customHeight="1" spans="2:8">
      <c r="B823" s="8"/>
      <c r="C823" s="28"/>
      <c r="D823" s="28"/>
      <c r="E823" s="28"/>
      <c r="F823" s="28"/>
      <c r="G823" s="28"/>
      <c r="H823" s="28"/>
    </row>
    <row r="824" ht="12.75" customHeight="1" spans="2:8">
      <c r="B824" s="8"/>
      <c r="C824" s="28"/>
      <c r="D824" s="28"/>
      <c r="E824" s="28"/>
      <c r="F824" s="28"/>
      <c r="G824" s="28"/>
      <c r="H824" s="28"/>
    </row>
    <row r="825" ht="12.75" customHeight="1" spans="2:8">
      <c r="B825" s="8"/>
      <c r="C825" s="28"/>
      <c r="D825" s="28"/>
      <c r="E825" s="28"/>
      <c r="F825" s="28"/>
      <c r="G825" s="28"/>
      <c r="H825" s="28"/>
    </row>
    <row r="826" ht="12.75" customHeight="1" spans="2:8">
      <c r="B826" s="8"/>
      <c r="C826" s="28"/>
      <c r="D826" s="28"/>
      <c r="E826" s="28"/>
      <c r="F826" s="28"/>
      <c r="G826" s="28"/>
      <c r="H826" s="28"/>
    </row>
    <row r="827" ht="12.75" customHeight="1" spans="2:8">
      <c r="B827" s="8"/>
      <c r="C827" s="28"/>
      <c r="D827" s="28"/>
      <c r="E827" s="28"/>
      <c r="F827" s="28"/>
      <c r="G827" s="28"/>
      <c r="H827" s="28"/>
    </row>
    <row r="828" ht="12.75" customHeight="1" spans="2:8">
      <c r="B828" s="8"/>
      <c r="C828" s="28"/>
      <c r="D828" s="28"/>
      <c r="E828" s="28"/>
      <c r="F828" s="28"/>
      <c r="G828" s="28"/>
      <c r="H828" s="28"/>
    </row>
    <row r="829" ht="12.75" customHeight="1" spans="2:8">
      <c r="B829" s="8"/>
      <c r="C829" s="28"/>
      <c r="D829" s="28"/>
      <c r="E829" s="28"/>
      <c r="F829" s="28"/>
      <c r="G829" s="28"/>
      <c r="H829" s="28"/>
    </row>
    <row r="830" ht="12.75" customHeight="1" spans="2:8">
      <c r="B830" s="8"/>
      <c r="C830" s="28"/>
      <c r="D830" s="28"/>
      <c r="E830" s="28"/>
      <c r="F830" s="28"/>
      <c r="G830" s="28"/>
      <c r="H830" s="28"/>
    </row>
    <row r="831" ht="12.75" customHeight="1" spans="2:8">
      <c r="B831" s="8"/>
      <c r="C831" s="28"/>
      <c r="D831" s="28"/>
      <c r="E831" s="28"/>
      <c r="F831" s="28"/>
      <c r="G831" s="28"/>
      <c r="H831" s="28"/>
    </row>
    <row r="832" ht="12.75" customHeight="1" spans="2:8">
      <c r="B832" s="8"/>
      <c r="C832" s="28"/>
      <c r="D832" s="28"/>
      <c r="E832" s="28"/>
      <c r="F832" s="28"/>
      <c r="G832" s="28"/>
      <c r="H832" s="28"/>
    </row>
    <row r="833" ht="12.75" customHeight="1" spans="2:8">
      <c r="B833" s="8"/>
      <c r="C833" s="28"/>
      <c r="D833" s="28"/>
      <c r="E833" s="28"/>
      <c r="F833" s="28"/>
      <c r="G833" s="28"/>
      <c r="H833" s="28"/>
    </row>
    <row r="834" ht="12.75" customHeight="1" spans="2:8">
      <c r="B834" s="8"/>
      <c r="C834" s="28"/>
      <c r="D834" s="28"/>
      <c r="E834" s="28"/>
      <c r="F834" s="28"/>
      <c r="G834" s="28"/>
      <c r="H834" s="28"/>
    </row>
    <row r="835" ht="12.75" customHeight="1" spans="2:8">
      <c r="B835" s="8"/>
      <c r="C835" s="28"/>
      <c r="D835" s="28"/>
      <c r="E835" s="28"/>
      <c r="F835" s="28"/>
      <c r="G835" s="28"/>
      <c r="H835" s="28"/>
    </row>
    <row r="836" ht="12.75" customHeight="1" spans="2:8">
      <c r="B836" s="8"/>
      <c r="C836" s="28"/>
      <c r="D836" s="28"/>
      <c r="E836" s="28"/>
      <c r="F836" s="28"/>
      <c r="G836" s="28"/>
      <c r="H836" s="28"/>
    </row>
    <row r="837" ht="12.75" customHeight="1" spans="2:8">
      <c r="B837" s="8"/>
      <c r="C837" s="28"/>
      <c r="D837" s="28"/>
      <c r="E837" s="28"/>
      <c r="F837" s="28"/>
      <c r="G837" s="28"/>
      <c r="H837" s="28"/>
    </row>
    <row r="838" ht="12.75" customHeight="1" spans="2:8">
      <c r="B838" s="8"/>
      <c r="C838" s="28"/>
      <c r="D838" s="28"/>
      <c r="E838" s="28"/>
      <c r="F838" s="28"/>
      <c r="G838" s="28"/>
      <c r="H838" s="28"/>
    </row>
    <row r="839" ht="12.75" customHeight="1" spans="2:8">
      <c r="B839" s="8"/>
      <c r="C839" s="28"/>
      <c r="D839" s="28"/>
      <c r="E839" s="28"/>
      <c r="F839" s="28"/>
      <c r="G839" s="28"/>
      <c r="H839" s="28"/>
    </row>
    <row r="840" ht="12.75" customHeight="1" spans="2:8">
      <c r="B840" s="8"/>
      <c r="C840" s="28"/>
      <c r="D840" s="28"/>
      <c r="E840" s="28"/>
      <c r="F840" s="28"/>
      <c r="G840" s="28"/>
      <c r="H840" s="28"/>
    </row>
    <row r="841" ht="12.75" customHeight="1" spans="2:8">
      <c r="B841" s="8"/>
      <c r="C841" s="28"/>
      <c r="D841" s="28"/>
      <c r="E841" s="28"/>
      <c r="F841" s="28"/>
      <c r="G841" s="28"/>
      <c r="H841" s="28"/>
    </row>
    <row r="842" ht="12.75" customHeight="1" spans="2:8">
      <c r="B842" s="8"/>
      <c r="C842" s="28"/>
      <c r="D842" s="28"/>
      <c r="E842" s="28"/>
      <c r="F842" s="28"/>
      <c r="G842" s="28"/>
      <c r="H842" s="28"/>
    </row>
    <row r="843" ht="12.75" customHeight="1" spans="2:8">
      <c r="B843" s="8"/>
      <c r="C843" s="28"/>
      <c r="D843" s="28"/>
      <c r="E843" s="28"/>
      <c r="F843" s="28"/>
      <c r="G843" s="28"/>
      <c r="H843" s="28"/>
    </row>
    <row r="844" ht="12.75" customHeight="1" spans="2:8">
      <c r="B844" s="8"/>
      <c r="C844" s="28"/>
      <c r="D844" s="28"/>
      <c r="E844" s="28"/>
      <c r="F844" s="28"/>
      <c r="G844" s="28"/>
      <c r="H844" s="28"/>
    </row>
    <row r="845" ht="12.75" customHeight="1" spans="2:8">
      <c r="B845" s="8"/>
      <c r="C845" s="28"/>
      <c r="D845" s="28"/>
      <c r="E845" s="28"/>
      <c r="F845" s="28"/>
      <c r="G845" s="28"/>
      <c r="H845" s="28"/>
    </row>
    <row r="846" ht="12.75" customHeight="1" spans="2:8">
      <c r="B846" s="8"/>
      <c r="C846" s="28"/>
      <c r="D846" s="28"/>
      <c r="E846" s="28"/>
      <c r="F846" s="28"/>
      <c r="G846" s="28"/>
      <c r="H846" s="28"/>
    </row>
    <row r="847" ht="12.75" customHeight="1" spans="2:8">
      <c r="B847" s="8"/>
      <c r="C847" s="28"/>
      <c r="D847" s="28"/>
      <c r="E847" s="28"/>
      <c r="F847" s="28"/>
      <c r="G847" s="28"/>
      <c r="H847" s="28"/>
    </row>
    <row r="848" ht="12.75" customHeight="1" spans="2:8">
      <c r="B848" s="8"/>
      <c r="C848" s="28"/>
      <c r="D848" s="28"/>
      <c r="E848" s="28"/>
      <c r="F848" s="28"/>
      <c r="G848" s="28"/>
      <c r="H848" s="28"/>
    </row>
    <row r="849" ht="12.75" customHeight="1" spans="2:8">
      <c r="B849" s="8"/>
      <c r="C849" s="28"/>
      <c r="D849" s="28"/>
      <c r="E849" s="28"/>
      <c r="F849" s="28"/>
      <c r="G849" s="28"/>
      <c r="H849" s="28"/>
    </row>
    <row r="850" ht="12.75" customHeight="1" spans="2:8">
      <c r="B850" s="8"/>
      <c r="C850" s="28"/>
      <c r="D850" s="28"/>
      <c r="E850" s="28"/>
      <c r="F850" s="28"/>
      <c r="G850" s="28"/>
      <c r="H850" s="28"/>
    </row>
    <row r="851" ht="12.75" customHeight="1" spans="2:8">
      <c r="B851" s="8"/>
      <c r="C851" s="28"/>
      <c r="D851" s="28"/>
      <c r="E851" s="28"/>
      <c r="F851" s="28"/>
      <c r="G851" s="28"/>
      <c r="H851" s="28"/>
    </row>
    <row r="852" ht="12.75" customHeight="1" spans="2:8">
      <c r="B852" s="8"/>
      <c r="C852" s="28"/>
      <c r="D852" s="28"/>
      <c r="E852" s="28"/>
      <c r="F852" s="28"/>
      <c r="G852" s="28"/>
      <c r="H852" s="28"/>
    </row>
    <row r="853" ht="12.75" customHeight="1" spans="2:8">
      <c r="B853" s="8"/>
      <c r="C853" s="28"/>
      <c r="D853" s="28"/>
      <c r="E853" s="28"/>
      <c r="F853" s="28"/>
      <c r="G853" s="28"/>
      <c r="H853" s="28"/>
    </row>
    <row r="854" ht="12.75" customHeight="1" spans="2:8">
      <c r="B854" s="8"/>
      <c r="C854" s="28"/>
      <c r="D854" s="28"/>
      <c r="E854" s="28"/>
      <c r="F854" s="28"/>
      <c r="G854" s="28"/>
      <c r="H854" s="28"/>
    </row>
    <row r="855" ht="12.75" customHeight="1" spans="2:8">
      <c r="B855" s="8"/>
      <c r="C855" s="28"/>
      <c r="D855" s="28"/>
      <c r="E855" s="28"/>
      <c r="F855" s="28"/>
      <c r="G855" s="28"/>
      <c r="H855" s="28"/>
    </row>
    <row r="856" ht="12.75" customHeight="1" spans="2:8">
      <c r="B856" s="8"/>
      <c r="C856" s="28"/>
      <c r="D856" s="28"/>
      <c r="E856" s="28"/>
      <c r="F856" s="28"/>
      <c r="G856" s="28"/>
      <c r="H856" s="28"/>
    </row>
    <row r="857" ht="12.75" customHeight="1" spans="2:8">
      <c r="B857" s="8"/>
      <c r="C857" s="28"/>
      <c r="D857" s="28"/>
      <c r="E857" s="28"/>
      <c r="F857" s="28"/>
      <c r="G857" s="28"/>
      <c r="H857" s="28"/>
    </row>
    <row r="858" ht="12.75" customHeight="1" spans="2:8">
      <c r="B858" s="8"/>
      <c r="C858" s="28"/>
      <c r="D858" s="28"/>
      <c r="E858" s="28"/>
      <c r="F858" s="28"/>
      <c r="G858" s="28"/>
      <c r="H858" s="28"/>
    </row>
    <row r="859" ht="12.75" customHeight="1" spans="2:8">
      <c r="B859" s="8"/>
      <c r="C859" s="28"/>
      <c r="D859" s="28"/>
      <c r="E859" s="28"/>
      <c r="F859" s="28"/>
      <c r="G859" s="28"/>
      <c r="H859" s="28"/>
    </row>
    <row r="860" ht="12.75" customHeight="1" spans="2:8">
      <c r="B860" s="8"/>
      <c r="C860" s="28"/>
      <c r="D860" s="28"/>
      <c r="E860" s="28"/>
      <c r="F860" s="28"/>
      <c r="G860" s="28"/>
      <c r="H860" s="28"/>
    </row>
    <row r="861" ht="12.75" customHeight="1" spans="2:8">
      <c r="B861" s="8"/>
      <c r="C861" s="28"/>
      <c r="D861" s="28"/>
      <c r="E861" s="28"/>
      <c r="F861" s="28"/>
      <c r="G861" s="28"/>
      <c r="H861" s="28"/>
    </row>
    <row r="862" ht="12.75" customHeight="1" spans="2:8">
      <c r="B862" s="8"/>
      <c r="C862" s="28"/>
      <c r="D862" s="28"/>
      <c r="E862" s="28"/>
      <c r="F862" s="28"/>
      <c r="G862" s="28"/>
      <c r="H862" s="28"/>
    </row>
    <row r="863" ht="12.75" customHeight="1" spans="2:8">
      <c r="B863" s="8"/>
      <c r="C863" s="28"/>
      <c r="D863" s="28"/>
      <c r="E863" s="28"/>
      <c r="F863" s="28"/>
      <c r="G863" s="28"/>
      <c r="H863" s="28"/>
    </row>
    <row r="864" ht="12.75" customHeight="1" spans="2:8">
      <c r="B864" s="8"/>
      <c r="C864" s="28"/>
      <c r="D864" s="28"/>
      <c r="E864" s="28"/>
      <c r="F864" s="28"/>
      <c r="G864" s="28"/>
      <c r="H864" s="28"/>
    </row>
    <row r="865" ht="12.75" customHeight="1" spans="2:8">
      <c r="B865" s="8"/>
      <c r="C865" s="28"/>
      <c r="D865" s="28"/>
      <c r="E865" s="28"/>
      <c r="F865" s="28"/>
      <c r="G865" s="28"/>
      <c r="H865" s="28"/>
    </row>
    <row r="866" ht="12.75" customHeight="1" spans="2:8">
      <c r="B866" s="8"/>
      <c r="C866" s="28"/>
      <c r="D866" s="28"/>
      <c r="E866" s="28"/>
      <c r="F866" s="28"/>
      <c r="G866" s="28"/>
      <c r="H866" s="28"/>
    </row>
    <row r="867" ht="12.75" customHeight="1" spans="2:8">
      <c r="B867" s="8"/>
      <c r="C867" s="28"/>
      <c r="D867" s="28"/>
      <c r="E867" s="28"/>
      <c r="F867" s="28"/>
      <c r="G867" s="28"/>
      <c r="H867" s="28"/>
    </row>
    <row r="868" ht="12.75" customHeight="1" spans="2:8">
      <c r="B868" s="8"/>
      <c r="C868" s="28"/>
      <c r="D868" s="28"/>
      <c r="E868" s="28"/>
      <c r="F868" s="28"/>
      <c r="G868" s="28"/>
      <c r="H868" s="28"/>
    </row>
    <row r="869" ht="12.75" customHeight="1" spans="2:8">
      <c r="B869" s="8"/>
      <c r="C869" s="28"/>
      <c r="D869" s="28"/>
      <c r="E869" s="28"/>
      <c r="F869" s="28"/>
      <c r="G869" s="28"/>
      <c r="H869" s="28"/>
    </row>
    <row r="870" ht="12.75" customHeight="1" spans="2:8">
      <c r="B870" s="8"/>
      <c r="C870" s="28"/>
      <c r="D870" s="28"/>
      <c r="E870" s="28"/>
      <c r="F870" s="28"/>
      <c r="G870" s="28"/>
      <c r="H870" s="28"/>
    </row>
    <row r="871" ht="12.75" customHeight="1" spans="2:8">
      <c r="B871" s="8"/>
      <c r="C871" s="28"/>
      <c r="D871" s="28"/>
      <c r="E871" s="28"/>
      <c r="F871" s="28"/>
      <c r="G871" s="28"/>
      <c r="H871" s="28"/>
    </row>
    <row r="872" ht="12.75" customHeight="1" spans="2:8">
      <c r="B872" s="8"/>
      <c r="C872" s="28"/>
      <c r="D872" s="28"/>
      <c r="E872" s="28"/>
      <c r="F872" s="28"/>
      <c r="G872" s="28"/>
      <c r="H872" s="28"/>
    </row>
    <row r="873" ht="12.75" customHeight="1" spans="2:8">
      <c r="B873" s="8"/>
      <c r="C873" s="28"/>
      <c r="D873" s="28"/>
      <c r="E873" s="28"/>
      <c r="F873" s="28"/>
      <c r="G873" s="28"/>
      <c r="H873" s="28"/>
    </row>
    <row r="874" ht="12.75" customHeight="1" spans="2:8">
      <c r="B874" s="8"/>
      <c r="C874" s="28"/>
      <c r="D874" s="28"/>
      <c r="E874" s="28"/>
      <c r="F874" s="28"/>
      <c r="G874" s="28"/>
      <c r="H874" s="28"/>
    </row>
    <row r="875" ht="12.75" customHeight="1" spans="2:8">
      <c r="B875" s="8"/>
      <c r="C875" s="28"/>
      <c r="D875" s="28"/>
      <c r="E875" s="28"/>
      <c r="F875" s="28"/>
      <c r="G875" s="28"/>
      <c r="H875" s="28"/>
    </row>
    <row r="876" ht="12.75" customHeight="1" spans="2:8">
      <c r="B876" s="8"/>
      <c r="C876" s="28"/>
      <c r="D876" s="28"/>
      <c r="E876" s="28"/>
      <c r="F876" s="28"/>
      <c r="G876" s="28"/>
      <c r="H876" s="28"/>
    </row>
    <row r="877" ht="12.75" customHeight="1" spans="2:8">
      <c r="B877" s="8"/>
      <c r="C877" s="28"/>
      <c r="D877" s="28"/>
      <c r="E877" s="28"/>
      <c r="F877" s="28"/>
      <c r="G877" s="28"/>
      <c r="H877" s="28"/>
    </row>
    <row r="878" ht="12.75" customHeight="1" spans="2:8">
      <c r="B878" s="8"/>
      <c r="C878" s="28"/>
      <c r="D878" s="28"/>
      <c r="E878" s="28"/>
      <c r="F878" s="28"/>
      <c r="G878" s="28"/>
      <c r="H878" s="28"/>
    </row>
    <row r="879" ht="12.75" customHeight="1" spans="2:8">
      <c r="B879" s="8"/>
      <c r="C879" s="28"/>
      <c r="D879" s="28"/>
      <c r="E879" s="28"/>
      <c r="F879" s="28"/>
      <c r="G879" s="28"/>
      <c r="H879" s="28"/>
    </row>
    <row r="880" ht="12.75" customHeight="1" spans="2:8">
      <c r="B880" s="8"/>
      <c r="C880" s="28"/>
      <c r="D880" s="28"/>
      <c r="E880" s="28"/>
      <c r="F880" s="28"/>
      <c r="G880" s="28"/>
      <c r="H880" s="28"/>
    </row>
    <row r="881" ht="12.75" customHeight="1" spans="2:8">
      <c r="B881" s="8"/>
      <c r="C881" s="28"/>
      <c r="D881" s="28"/>
      <c r="E881" s="28"/>
      <c r="F881" s="28"/>
      <c r="G881" s="28"/>
      <c r="H881" s="28"/>
    </row>
    <row r="882" ht="12.75" customHeight="1" spans="2:8">
      <c r="B882" s="8"/>
      <c r="C882" s="28"/>
      <c r="D882" s="28"/>
      <c r="E882" s="28"/>
      <c r="F882" s="28"/>
      <c r="G882" s="28"/>
      <c r="H882" s="28"/>
    </row>
    <row r="883" ht="12.75" customHeight="1" spans="2:8">
      <c r="B883" s="8"/>
      <c r="C883" s="28"/>
      <c r="D883" s="28"/>
      <c r="E883" s="28"/>
      <c r="F883" s="28"/>
      <c r="G883" s="28"/>
      <c r="H883" s="28"/>
    </row>
    <row r="884" ht="12.75" customHeight="1" spans="2:8">
      <c r="B884" s="8"/>
      <c r="C884" s="28"/>
      <c r="D884" s="28"/>
      <c r="E884" s="28"/>
      <c r="F884" s="28"/>
      <c r="G884" s="28"/>
      <c r="H884" s="28"/>
    </row>
    <row r="885" ht="12.75" customHeight="1" spans="2:8">
      <c r="B885" s="8"/>
      <c r="C885" s="28"/>
      <c r="D885" s="28"/>
      <c r="E885" s="28"/>
      <c r="F885" s="28"/>
      <c r="G885" s="28"/>
      <c r="H885" s="28"/>
    </row>
    <row r="886" ht="12.75" customHeight="1" spans="2:8">
      <c r="B886" s="8"/>
      <c r="C886" s="28"/>
      <c r="D886" s="28"/>
      <c r="E886" s="28"/>
      <c r="F886" s="28"/>
      <c r="G886" s="28"/>
      <c r="H886" s="28"/>
    </row>
    <row r="887" ht="12.75" customHeight="1" spans="2:8">
      <c r="B887" s="8"/>
      <c r="C887" s="28"/>
      <c r="D887" s="28"/>
      <c r="E887" s="28"/>
      <c r="F887" s="28"/>
      <c r="G887" s="28"/>
      <c r="H887" s="28"/>
    </row>
    <row r="888" ht="12.75" customHeight="1" spans="2:8">
      <c r="B888" s="8"/>
      <c r="C888" s="28"/>
      <c r="D888" s="28"/>
      <c r="E888" s="28"/>
      <c r="F888" s="28"/>
      <c r="G888" s="28"/>
      <c r="H888" s="28"/>
    </row>
    <row r="889" ht="12.75" customHeight="1" spans="2:8">
      <c r="B889" s="8"/>
      <c r="C889" s="28"/>
      <c r="D889" s="28"/>
      <c r="E889" s="28"/>
      <c r="F889" s="28"/>
      <c r="G889" s="28"/>
      <c r="H889" s="28"/>
    </row>
    <row r="890" ht="12.75" customHeight="1" spans="2:8">
      <c r="B890" s="8"/>
      <c r="C890" s="28"/>
      <c r="D890" s="28"/>
      <c r="E890" s="28"/>
      <c r="F890" s="28"/>
      <c r="G890" s="28"/>
      <c r="H890" s="28"/>
    </row>
    <row r="891" ht="12.75" customHeight="1" spans="2:8">
      <c r="B891" s="8"/>
      <c r="C891" s="28"/>
      <c r="D891" s="28"/>
      <c r="E891" s="28"/>
      <c r="F891" s="28"/>
      <c r="G891" s="28"/>
      <c r="H891" s="28"/>
    </row>
    <row r="892" ht="12.75" customHeight="1" spans="2:8">
      <c r="B892" s="8"/>
      <c r="C892" s="28"/>
      <c r="D892" s="28"/>
      <c r="E892" s="28"/>
      <c r="F892" s="28"/>
      <c r="G892" s="28"/>
      <c r="H892" s="28"/>
    </row>
    <row r="893" ht="12.75" customHeight="1" spans="2:8">
      <c r="B893" s="8"/>
      <c r="C893" s="28"/>
      <c r="D893" s="28"/>
      <c r="E893" s="28"/>
      <c r="F893" s="28"/>
      <c r="G893" s="28"/>
      <c r="H893" s="28"/>
    </row>
    <row r="894" ht="12.75" customHeight="1" spans="2:8">
      <c r="B894" s="8"/>
      <c r="C894" s="28"/>
      <c r="D894" s="28"/>
      <c r="E894" s="28"/>
      <c r="F894" s="28"/>
      <c r="G894" s="28"/>
      <c r="H894" s="28"/>
    </row>
    <row r="895" ht="12.75" customHeight="1" spans="2:8">
      <c r="B895" s="8"/>
      <c r="C895" s="28"/>
      <c r="D895" s="28"/>
      <c r="E895" s="28"/>
      <c r="F895" s="28"/>
      <c r="G895" s="28"/>
      <c r="H895" s="28"/>
    </row>
    <row r="896" ht="12.75" customHeight="1" spans="2:8">
      <c r="B896" s="8"/>
      <c r="C896" s="28"/>
      <c r="D896" s="28"/>
      <c r="E896" s="28"/>
      <c r="F896" s="28"/>
      <c r="G896" s="28"/>
      <c r="H896" s="28"/>
    </row>
    <row r="897" ht="12.75" customHeight="1" spans="2:8">
      <c r="B897" s="8"/>
      <c r="C897" s="28"/>
      <c r="D897" s="28"/>
      <c r="E897" s="28"/>
      <c r="F897" s="28"/>
      <c r="G897" s="28"/>
      <c r="H897" s="28"/>
    </row>
    <row r="898" ht="12.75" customHeight="1" spans="2:8">
      <c r="B898" s="8"/>
      <c r="C898" s="28"/>
      <c r="D898" s="28"/>
      <c r="E898" s="28"/>
      <c r="F898" s="28"/>
      <c r="G898" s="28"/>
      <c r="H898" s="28"/>
    </row>
    <row r="899" ht="12.75" customHeight="1" spans="2:8">
      <c r="B899" s="8"/>
      <c r="C899" s="28"/>
      <c r="D899" s="28"/>
      <c r="E899" s="28"/>
      <c r="F899" s="28"/>
      <c r="G899" s="28"/>
      <c r="H899" s="28"/>
    </row>
    <row r="900" ht="12.75" customHeight="1" spans="2:8">
      <c r="B900" s="8"/>
      <c r="C900" s="28"/>
      <c r="D900" s="28"/>
      <c r="E900" s="28"/>
      <c r="F900" s="28"/>
      <c r="G900" s="28"/>
      <c r="H900" s="28"/>
    </row>
    <row r="901" ht="12.75" customHeight="1" spans="2:8">
      <c r="B901" s="8"/>
      <c r="C901" s="28"/>
      <c r="D901" s="28"/>
      <c r="E901" s="28"/>
      <c r="F901" s="28"/>
      <c r="G901" s="28"/>
      <c r="H901" s="28"/>
    </row>
    <row r="902" ht="12.75" customHeight="1" spans="2:8">
      <c r="B902" s="8"/>
      <c r="C902" s="28"/>
      <c r="D902" s="28"/>
      <c r="E902" s="28"/>
      <c r="F902" s="28"/>
      <c r="G902" s="28"/>
      <c r="H902" s="28"/>
    </row>
    <row r="903" ht="12.75" customHeight="1" spans="2:8">
      <c r="B903" s="8"/>
      <c r="C903" s="28"/>
      <c r="D903" s="28"/>
      <c r="E903" s="28"/>
      <c r="F903" s="28"/>
      <c r="G903" s="28"/>
      <c r="H903" s="28"/>
    </row>
    <row r="904" ht="12.75" customHeight="1" spans="2:8">
      <c r="B904" s="8"/>
      <c r="C904" s="28"/>
      <c r="D904" s="28"/>
      <c r="E904" s="28"/>
      <c r="F904" s="28"/>
      <c r="G904" s="28"/>
      <c r="H904" s="28"/>
    </row>
    <row r="905" ht="12.75" customHeight="1" spans="2:8">
      <c r="B905" s="8"/>
      <c r="C905" s="28"/>
      <c r="D905" s="28"/>
      <c r="E905" s="28"/>
      <c r="F905" s="28"/>
      <c r="G905" s="28"/>
      <c r="H905" s="28"/>
    </row>
    <row r="906" ht="12.75" customHeight="1" spans="2:8">
      <c r="B906" s="8"/>
      <c r="C906" s="28"/>
      <c r="D906" s="28"/>
      <c r="E906" s="28"/>
      <c r="F906" s="28"/>
      <c r="G906" s="28"/>
      <c r="H906" s="28"/>
    </row>
    <row r="907" ht="12.75" customHeight="1" spans="2:8">
      <c r="B907" s="8"/>
      <c r="C907" s="28"/>
      <c r="D907" s="28"/>
      <c r="E907" s="28"/>
      <c r="F907" s="28"/>
      <c r="G907" s="28"/>
      <c r="H907" s="28"/>
    </row>
    <row r="908" ht="12.75" customHeight="1" spans="2:8">
      <c r="B908" s="8"/>
      <c r="C908" s="28"/>
      <c r="D908" s="28"/>
      <c r="E908" s="28"/>
      <c r="F908" s="28"/>
      <c r="G908" s="28"/>
      <c r="H908" s="28"/>
    </row>
    <row r="909" ht="12.75" customHeight="1" spans="2:8">
      <c r="B909" s="8"/>
      <c r="C909" s="28"/>
      <c r="D909" s="28"/>
      <c r="E909" s="28"/>
      <c r="F909" s="28"/>
      <c r="G909" s="28"/>
      <c r="H909" s="28"/>
    </row>
    <row r="910" ht="12.75" customHeight="1" spans="2:8">
      <c r="B910" s="8"/>
      <c r="C910" s="28"/>
      <c r="D910" s="28"/>
      <c r="E910" s="28"/>
      <c r="F910" s="28"/>
      <c r="G910" s="28"/>
      <c r="H910" s="28"/>
    </row>
    <row r="911" ht="12.75" customHeight="1" spans="2:8">
      <c r="B911" s="8"/>
      <c r="C911" s="28"/>
      <c r="D911" s="28"/>
      <c r="E911" s="28"/>
      <c r="F911" s="28"/>
      <c r="G911" s="28"/>
      <c r="H911" s="28"/>
    </row>
    <row r="912" ht="12.75" customHeight="1" spans="2:8">
      <c r="B912" s="8"/>
      <c r="C912" s="28"/>
      <c r="D912" s="28"/>
      <c r="E912" s="28"/>
      <c r="F912" s="28"/>
      <c r="G912" s="28"/>
      <c r="H912" s="28"/>
    </row>
    <row r="913" ht="12.75" customHeight="1" spans="2:8">
      <c r="B913" s="8"/>
      <c r="C913" s="28"/>
      <c r="D913" s="28"/>
      <c r="E913" s="28"/>
      <c r="F913" s="28"/>
      <c r="G913" s="28"/>
      <c r="H913" s="28"/>
    </row>
    <row r="914" ht="12.75" customHeight="1" spans="2:8">
      <c r="B914" s="8"/>
      <c r="C914" s="28"/>
      <c r="D914" s="28"/>
      <c r="E914" s="28"/>
      <c r="F914" s="28"/>
      <c r="G914" s="28"/>
      <c r="H914" s="28"/>
    </row>
    <row r="915" ht="12.75" customHeight="1" spans="2:8">
      <c r="B915" s="8"/>
      <c r="C915" s="28"/>
      <c r="D915" s="28"/>
      <c r="E915" s="28"/>
      <c r="F915" s="28"/>
      <c r="G915" s="28"/>
      <c r="H915" s="28"/>
    </row>
    <row r="916" ht="12.75" customHeight="1" spans="2:8">
      <c r="B916" s="8"/>
      <c r="C916" s="28"/>
      <c r="D916" s="28"/>
      <c r="E916" s="28"/>
      <c r="F916" s="28"/>
      <c r="G916" s="28"/>
      <c r="H916" s="28"/>
    </row>
    <row r="917" ht="12.75" customHeight="1" spans="2:8">
      <c r="B917" s="8"/>
      <c r="C917" s="28"/>
      <c r="D917" s="28"/>
      <c r="E917" s="28"/>
      <c r="F917" s="28"/>
      <c r="G917" s="28"/>
      <c r="H917" s="28"/>
    </row>
    <row r="918" ht="12.75" customHeight="1" spans="2:8">
      <c r="B918" s="8"/>
      <c r="C918" s="28"/>
      <c r="D918" s="28"/>
      <c r="E918" s="28"/>
      <c r="F918" s="28"/>
      <c r="G918" s="28"/>
      <c r="H918" s="28"/>
    </row>
    <row r="919" ht="12.75" customHeight="1" spans="2:8">
      <c r="B919" s="8"/>
      <c r="C919" s="28"/>
      <c r="D919" s="28"/>
      <c r="E919" s="28"/>
      <c r="F919" s="28"/>
      <c r="G919" s="28"/>
      <c r="H919" s="28"/>
    </row>
    <row r="920" ht="12.75" customHeight="1" spans="2:8">
      <c r="B920" s="8"/>
      <c r="C920" s="28"/>
      <c r="D920" s="28"/>
      <c r="E920" s="28"/>
      <c r="F920" s="28"/>
      <c r="G920" s="28"/>
      <c r="H920" s="28"/>
    </row>
    <row r="921" ht="12.75" customHeight="1" spans="2:8">
      <c r="B921" s="8"/>
      <c r="C921" s="28"/>
      <c r="D921" s="28"/>
      <c r="E921" s="28"/>
      <c r="F921" s="28"/>
      <c r="G921" s="28"/>
      <c r="H921" s="28"/>
    </row>
    <row r="922" ht="12.75" customHeight="1" spans="2:8">
      <c r="B922" s="8"/>
      <c r="C922" s="28"/>
      <c r="D922" s="28"/>
      <c r="E922" s="28"/>
      <c r="F922" s="28"/>
      <c r="G922" s="28"/>
      <c r="H922" s="28"/>
    </row>
    <row r="923" ht="12.75" customHeight="1" spans="2:8">
      <c r="B923" s="8"/>
      <c r="C923" s="28"/>
      <c r="D923" s="28"/>
      <c r="E923" s="28"/>
      <c r="F923" s="28"/>
      <c r="G923" s="28"/>
      <c r="H923" s="28"/>
    </row>
    <row r="924" ht="12.75" customHeight="1" spans="2:8">
      <c r="B924" s="8"/>
      <c r="C924" s="28"/>
      <c r="D924" s="28"/>
      <c r="E924" s="28"/>
      <c r="F924" s="28"/>
      <c r="G924" s="28"/>
      <c r="H924" s="28"/>
    </row>
    <row r="925" ht="12.75" customHeight="1" spans="2:8">
      <c r="B925" s="8"/>
      <c r="C925" s="28"/>
      <c r="D925" s="28"/>
      <c r="E925" s="28"/>
      <c r="F925" s="28"/>
      <c r="G925" s="28"/>
      <c r="H925" s="28"/>
    </row>
    <row r="926" ht="12.75" customHeight="1" spans="2:8">
      <c r="B926" s="8"/>
      <c r="C926" s="28"/>
      <c r="D926" s="28"/>
      <c r="E926" s="28"/>
      <c r="F926" s="28"/>
      <c r="G926" s="28"/>
      <c r="H926" s="28"/>
    </row>
    <row r="927" ht="12.75" customHeight="1" spans="2:8">
      <c r="B927" s="8"/>
      <c r="C927" s="28"/>
      <c r="D927" s="28"/>
      <c r="E927" s="28"/>
      <c r="F927" s="28"/>
      <c r="G927" s="28"/>
      <c r="H927" s="28"/>
    </row>
  </sheetData>
  <mergeCells count="42">
    <mergeCell ref="C2:H2"/>
    <mergeCell ref="D54:G54"/>
    <mergeCell ref="B56:H56"/>
    <mergeCell ref="D61:G61"/>
    <mergeCell ref="D62:H62"/>
    <mergeCell ref="B63:H63"/>
    <mergeCell ref="D68:G68"/>
    <mergeCell ref="D69:H69"/>
    <mergeCell ref="D75:G75"/>
    <mergeCell ref="B77:H77"/>
    <mergeCell ref="D81:G81"/>
    <mergeCell ref="D82:H82"/>
    <mergeCell ref="B84:H84"/>
    <mergeCell ref="D88:G88"/>
    <mergeCell ref="D89:H89"/>
    <mergeCell ref="B91:H91"/>
    <mergeCell ref="C96:G96"/>
    <mergeCell ref="B98:H98"/>
    <mergeCell ref="C103:G103"/>
    <mergeCell ref="C104:H104"/>
    <mergeCell ref="B106:H106"/>
    <mergeCell ref="C110:G110"/>
    <mergeCell ref="C111:H111"/>
    <mergeCell ref="A113:I113"/>
    <mergeCell ref="A114:C114"/>
    <mergeCell ref="B115:C115"/>
    <mergeCell ref="B116:C116"/>
    <mergeCell ref="A117:C117"/>
    <mergeCell ref="B118:C118"/>
    <mergeCell ref="A119:C119"/>
    <mergeCell ref="A120:I120"/>
    <mergeCell ref="A121:I121"/>
    <mergeCell ref="A122:I122"/>
    <mergeCell ref="A123:I123"/>
    <mergeCell ref="A124:I124"/>
    <mergeCell ref="A125:I125"/>
    <mergeCell ref="A127:E127"/>
    <mergeCell ref="A128:B128"/>
    <mergeCell ref="B3:B4"/>
    <mergeCell ref="B45:H46"/>
    <mergeCell ref="B48:H49"/>
    <mergeCell ref="B70:H71"/>
  </mergeCells>
  <pageMargins left="0.511811024" right="0.511811024" top="0.787401575" bottom="0.787401575" header="0" footer="0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2"/>
  <sheetViews>
    <sheetView workbookViewId="0">
      <selection activeCell="A1" sqref="A1:I1"/>
    </sheetView>
  </sheetViews>
  <sheetFormatPr defaultColWidth="14.4259259259259" defaultRowHeight="15" customHeight="1"/>
  <cols>
    <col min="1" max="1" width="8.28703703703704" customWidth="1"/>
    <col min="2" max="3" width="15.1388888888889" customWidth="1"/>
    <col min="4" max="9" width="16.4259259259259" customWidth="1"/>
    <col min="10" max="10" width="13.4259259259259" customWidth="1"/>
    <col min="11" max="11" width="12.8611111111111" customWidth="1"/>
    <col min="12" max="26" width="8.71296296296296" customWidth="1"/>
  </cols>
  <sheetData>
    <row r="1" ht="12.75" customHeight="1" spans="1:1">
      <c r="A1" s="56" t="s">
        <v>0</v>
      </c>
    </row>
    <row r="2" ht="12.75" customHeight="1" spans="1:1">
      <c r="A2" s="56" t="s">
        <v>1</v>
      </c>
    </row>
    <row r="3" ht="12.75" customHeight="1" spans="1:9">
      <c r="A3" s="78" t="s">
        <v>49</v>
      </c>
      <c r="B3" s="2"/>
      <c r="C3" s="2"/>
      <c r="D3" s="2"/>
      <c r="E3" s="2"/>
      <c r="F3" s="2"/>
      <c r="G3" s="2"/>
      <c r="H3" s="2"/>
      <c r="I3" s="2"/>
    </row>
    <row r="4" ht="12.75" customHeight="1" spans="1:1">
      <c r="A4" s="70" t="s">
        <v>50</v>
      </c>
    </row>
    <row r="5" ht="12.75" customHeight="1" spans="1:1">
      <c r="A5" s="70" t="s">
        <v>51</v>
      </c>
    </row>
    <row r="6" ht="33.75" customHeight="1" spans="1:6">
      <c r="A6" s="79" t="s">
        <v>52</v>
      </c>
      <c r="B6" s="16"/>
      <c r="C6" s="17"/>
      <c r="D6" s="80" t="s">
        <v>53</v>
      </c>
      <c r="E6" s="80" t="s">
        <v>54</v>
      </c>
      <c r="F6" s="80" t="s">
        <v>55</v>
      </c>
    </row>
    <row r="7" ht="30" customHeight="1" spans="1:9">
      <c r="A7" s="81">
        <v>1</v>
      </c>
      <c r="B7" s="67" t="s">
        <v>56</v>
      </c>
      <c r="C7" s="17"/>
      <c r="D7" s="82" t="str">
        <f>'Resumo da Contratação'!B17</f>
        <v>Profissional de AEE (Tutor)  40h</v>
      </c>
      <c r="E7" s="82" t="str">
        <f t="shared" ref="E7:F7" si="0">D7</f>
        <v>Profissional de AEE (Tutor)  40h</v>
      </c>
      <c r="F7" s="82" t="str">
        <f t="shared" si="0"/>
        <v>Profissional de AEE (Tutor)  40h</v>
      </c>
      <c r="I7" s="69"/>
    </row>
    <row r="8" ht="12.75" customHeight="1" spans="1:10">
      <c r="A8" s="81">
        <v>2</v>
      </c>
      <c r="B8" s="67" t="s">
        <v>57</v>
      </c>
      <c r="C8" s="17"/>
      <c r="D8" s="82" t="s">
        <v>58</v>
      </c>
      <c r="E8" s="82" t="s">
        <v>58</v>
      </c>
      <c r="F8" s="82" t="s">
        <v>58</v>
      </c>
      <c r="I8" s="69"/>
      <c r="J8" s="103"/>
    </row>
    <row r="9" ht="12.75" customHeight="1" spans="1:6">
      <c r="A9" s="81">
        <v>3</v>
      </c>
      <c r="B9" s="67" t="s">
        <v>59</v>
      </c>
      <c r="C9" s="17"/>
      <c r="D9" s="83">
        <v>3822.85909</v>
      </c>
      <c r="E9" s="83">
        <f>D9*(1+'Parâmetros (30h)'!D4)*0</f>
        <v>0</v>
      </c>
      <c r="F9" s="83">
        <f>E9*(1+'Parâmetros (30h)'!E4)</f>
        <v>0</v>
      </c>
    </row>
    <row r="10" ht="27" customHeight="1" spans="1:6">
      <c r="A10" s="81">
        <v>4</v>
      </c>
      <c r="B10" s="67" t="s">
        <v>60</v>
      </c>
      <c r="C10" s="17"/>
      <c r="D10" s="82" t="s">
        <v>61</v>
      </c>
      <c r="E10" s="82" t="str">
        <f t="shared" ref="E10:F10" si="1">D10</f>
        <v>Educação</v>
      </c>
      <c r="F10" s="82" t="str">
        <f t="shared" si="1"/>
        <v>Educação</v>
      </c>
    </row>
    <row r="11" ht="12.75" customHeight="1" spans="1:6">
      <c r="A11" s="81">
        <v>5</v>
      </c>
      <c r="B11" s="67" t="s">
        <v>62</v>
      </c>
      <c r="C11" s="17"/>
      <c r="D11" s="84">
        <v>46082</v>
      </c>
      <c r="E11" s="84">
        <v>46447</v>
      </c>
      <c r="F11" s="84">
        <v>46813</v>
      </c>
    </row>
    <row r="12" ht="12.75" customHeight="1" spans="1:9">
      <c r="A12" s="69" t="s">
        <v>63</v>
      </c>
      <c r="G12" s="69"/>
      <c r="H12" s="69"/>
      <c r="I12" s="69"/>
    </row>
    <row r="13" ht="13.2" spans="1:9">
      <c r="A13" s="71" t="s">
        <v>64</v>
      </c>
      <c r="G13" s="69"/>
      <c r="H13" s="69"/>
      <c r="I13" s="69"/>
    </row>
    <row r="14" ht="13.2" spans="1:9">
      <c r="A14" s="71" t="s">
        <v>65</v>
      </c>
      <c r="G14" s="71"/>
      <c r="H14" s="71"/>
      <c r="I14" s="71"/>
    </row>
    <row r="15" ht="12.75" customHeight="1" spans="1:7">
      <c r="A15" s="71"/>
      <c r="B15" s="71"/>
      <c r="C15" s="71"/>
      <c r="D15" s="71"/>
      <c r="E15" s="71"/>
      <c r="F15" s="71"/>
      <c r="G15" s="71"/>
    </row>
    <row r="16" ht="12.75" customHeight="1" spans="1:9">
      <c r="A16" s="78" t="s">
        <v>66</v>
      </c>
      <c r="B16" s="2"/>
      <c r="C16" s="2"/>
      <c r="D16" s="2"/>
      <c r="E16" s="2"/>
      <c r="F16" s="2"/>
      <c r="G16" s="2"/>
      <c r="H16" s="2"/>
      <c r="I16" s="2"/>
    </row>
    <row r="17" ht="12.75" customHeight="1" spans="1:11">
      <c r="A17" s="85">
        <v>1</v>
      </c>
      <c r="B17" s="86" t="s">
        <v>67</v>
      </c>
      <c r="C17" s="17"/>
      <c r="D17" s="87" t="s">
        <v>68</v>
      </c>
      <c r="E17" s="87" t="s">
        <v>69</v>
      </c>
      <c r="F17" s="87" t="s">
        <v>70</v>
      </c>
      <c r="I17" s="69"/>
      <c r="J17" s="69"/>
      <c r="K17" s="69"/>
    </row>
    <row r="18" ht="12.75" customHeight="1" spans="1:11">
      <c r="A18" s="81" t="s">
        <v>14</v>
      </c>
      <c r="B18" s="67" t="s">
        <v>71</v>
      </c>
      <c r="C18" s="17"/>
      <c r="D18" s="88">
        <f t="shared" ref="D18:F18" si="2">D9</f>
        <v>3822.85909</v>
      </c>
      <c r="E18" s="88">
        <f t="shared" si="2"/>
        <v>0</v>
      </c>
      <c r="F18" s="88">
        <f t="shared" si="2"/>
        <v>0</v>
      </c>
      <c r="I18" s="69"/>
      <c r="J18" s="104"/>
      <c r="K18" s="104"/>
    </row>
    <row r="19" ht="12.75" customHeight="1" spans="1:9">
      <c r="A19" s="81" t="s">
        <v>17</v>
      </c>
      <c r="B19" s="67" t="s">
        <v>72</v>
      </c>
      <c r="C19" s="17"/>
      <c r="D19" s="89">
        <f t="shared" ref="D19:F19" si="3">D18*0%</f>
        <v>0</v>
      </c>
      <c r="E19" s="89">
        <f t="shared" si="3"/>
        <v>0</v>
      </c>
      <c r="F19" s="89">
        <f t="shared" si="3"/>
        <v>0</v>
      </c>
      <c r="I19" s="69"/>
    </row>
    <row r="20" ht="27" customHeight="1" spans="1:9">
      <c r="A20" s="81" t="s">
        <v>20</v>
      </c>
      <c r="B20" s="67" t="s">
        <v>73</v>
      </c>
      <c r="C20" s="17"/>
      <c r="D20" s="89">
        <f>'Parâmetros (30h)'!C11*0%</f>
        <v>0</v>
      </c>
      <c r="E20" s="89">
        <f>'Parâmetros (30h)'!D11*0%</f>
        <v>0</v>
      </c>
      <c r="F20" s="89">
        <f>'Parâmetros (30h)'!E11*0%</f>
        <v>0</v>
      </c>
      <c r="I20" s="69"/>
    </row>
    <row r="21" ht="12.75" customHeight="1" spans="1:11">
      <c r="A21" s="81" t="s">
        <v>25</v>
      </c>
      <c r="B21" s="67" t="s">
        <v>74</v>
      </c>
      <c r="C21" s="17"/>
      <c r="D21" s="88">
        <f>'Parâmetros (30h)'!C6*'Parâmetros (30h)'!C7/'Parâmetros (30h)'!C8*20%*0</f>
        <v>0</v>
      </c>
      <c r="E21" s="88">
        <f>'Parâmetros (30h)'!D6*'Parâmetros (30h)'!D7/'Parâmetros (30h)'!D8*20%*0</f>
        <v>0</v>
      </c>
      <c r="F21" s="88">
        <f>'Parâmetros (30h)'!E6*'Parâmetros (30h)'!E7/'Parâmetros (30h)'!E8*20%*0</f>
        <v>0</v>
      </c>
      <c r="J21" s="103"/>
      <c r="K21" s="105"/>
    </row>
    <row r="22" ht="12.75" customHeight="1" spans="1:11">
      <c r="A22" s="81" t="s">
        <v>75</v>
      </c>
      <c r="B22" s="67" t="s">
        <v>76</v>
      </c>
      <c r="C22" s="17"/>
      <c r="D22" s="88">
        <f>'Parâmetros (30h)'!C6/12*1.2*0</f>
        <v>0</v>
      </c>
      <c r="E22" s="88">
        <f>'Parâmetros (30h)'!D6/12*1.2*0</f>
        <v>0</v>
      </c>
      <c r="F22" s="88">
        <f>'Parâmetros (30h)'!E6/12*1.2*0</f>
        <v>0</v>
      </c>
      <c r="J22" s="104"/>
      <c r="K22" s="106"/>
    </row>
    <row r="23" ht="12.75" customHeight="1" spans="1:6">
      <c r="A23" s="81" t="s">
        <v>77</v>
      </c>
      <c r="B23" s="90" t="s">
        <v>78</v>
      </c>
      <c r="C23" s="17"/>
      <c r="D23" s="89">
        <f>D18*0.15</f>
        <v>573.4288635</v>
      </c>
      <c r="E23" s="89">
        <f>'Parâmetros (30h)'!D6/220*150%*'Parâmetros (30h)'!D17*0</f>
        <v>0</v>
      </c>
      <c r="F23" s="89">
        <f>'Parâmetros (30h)'!E6/220*150%*'Parâmetros (30h)'!E17*0</f>
        <v>0</v>
      </c>
    </row>
    <row r="24" ht="12.75" customHeight="1" spans="1:6">
      <c r="A24" s="91"/>
      <c r="B24" s="92" t="s">
        <v>79</v>
      </c>
      <c r="C24" s="17"/>
      <c r="D24" s="93">
        <f t="shared" ref="D24:F24" si="4">SUM(D18:D23)</f>
        <v>4396.2879535</v>
      </c>
      <c r="E24" s="93">
        <f t="shared" si="4"/>
        <v>0</v>
      </c>
      <c r="F24" s="93">
        <f t="shared" si="4"/>
        <v>0</v>
      </c>
    </row>
    <row r="25" ht="12.75" customHeight="1" spans="1:1">
      <c r="A25" s="69" t="s">
        <v>80</v>
      </c>
    </row>
    <row r="26" ht="12.75" customHeight="1" spans="1:1">
      <c r="A26" s="70" t="s">
        <v>81</v>
      </c>
    </row>
    <row r="27" ht="12.75" customHeight="1" spans="1:4">
      <c r="A27" s="70"/>
      <c r="B27" s="70"/>
      <c r="C27" s="70"/>
      <c r="D27" s="70"/>
    </row>
    <row r="28" ht="12.75" customHeight="1" spans="1:9">
      <c r="A28" s="78" t="s">
        <v>82</v>
      </c>
      <c r="B28" s="2"/>
      <c r="C28" s="2"/>
      <c r="D28" s="2"/>
      <c r="E28" s="2"/>
      <c r="F28" s="2"/>
      <c r="G28" s="2"/>
      <c r="H28" s="2"/>
      <c r="I28" s="2"/>
    </row>
    <row r="29" ht="12.75" customHeight="1" spans="1:9">
      <c r="A29" s="78" t="s">
        <v>83</v>
      </c>
      <c r="B29" s="2"/>
      <c r="C29" s="2"/>
      <c r="D29" s="2"/>
      <c r="E29" s="2"/>
      <c r="F29" s="2"/>
      <c r="G29" s="2"/>
      <c r="H29" s="2"/>
      <c r="I29" s="2"/>
    </row>
    <row r="30" ht="12.75" customHeight="1" spans="1:11">
      <c r="A30" s="94" t="s">
        <v>84</v>
      </c>
      <c r="B30" s="95" t="s">
        <v>85</v>
      </c>
      <c r="C30" s="17"/>
      <c r="D30" s="80" t="s">
        <v>86</v>
      </c>
      <c r="E30" s="80" t="s">
        <v>69</v>
      </c>
      <c r="F30" s="80" t="s">
        <v>70</v>
      </c>
      <c r="I30" s="69"/>
      <c r="J30" s="69"/>
      <c r="K30" s="69"/>
    </row>
    <row r="31" ht="12.75" customHeight="1" spans="1:11">
      <c r="A31" s="81" t="s">
        <v>14</v>
      </c>
      <c r="B31" s="67" t="s">
        <v>87</v>
      </c>
      <c r="C31" s="17"/>
      <c r="D31" s="88">
        <f>'Parâmetros (30h)'!C13/12</f>
        <v>318.571590833333</v>
      </c>
      <c r="E31" s="88">
        <f>'Parâmetros (30h)'!D13/12</f>
        <v>0</v>
      </c>
      <c r="F31" s="88">
        <f>'Parâmetros (30h)'!E13/12</f>
        <v>0</v>
      </c>
      <c r="I31" s="69"/>
      <c r="J31" s="104"/>
      <c r="K31" s="104"/>
    </row>
    <row r="32" ht="28.5" customHeight="1" spans="1:6">
      <c r="A32" s="81" t="s">
        <v>17</v>
      </c>
      <c r="B32" s="67" t="s">
        <v>88</v>
      </c>
      <c r="C32" s="17"/>
      <c r="D32" s="88">
        <f>'Parâmetros (30h)'!C13/12+('Parâmetros (30h)'!C13/12)/3</f>
        <v>424.762121111111</v>
      </c>
      <c r="E32" s="88">
        <f>'Parâmetros (30h)'!D13/12+('Parâmetros (30h)'!D13/12)/3</f>
        <v>0</v>
      </c>
      <c r="F32" s="88">
        <f>('Parâmetros (30h)'!E13/12)/3</f>
        <v>0</v>
      </c>
    </row>
    <row r="33" ht="12.75" customHeight="1" spans="1:6">
      <c r="A33" s="91"/>
      <c r="B33" s="92" t="s">
        <v>79</v>
      </c>
      <c r="C33" s="17"/>
      <c r="D33" s="93">
        <f t="shared" ref="D33:F33" si="5">SUM(D31:D32)</f>
        <v>743.333711944445</v>
      </c>
      <c r="E33" s="93">
        <f t="shared" si="5"/>
        <v>0</v>
      </c>
      <c r="F33" s="93">
        <f t="shared" si="5"/>
        <v>0</v>
      </c>
    </row>
    <row r="34" ht="13.2" spans="1:9">
      <c r="A34" s="71" t="s">
        <v>89</v>
      </c>
      <c r="G34" s="71"/>
      <c r="H34" s="71"/>
      <c r="I34" s="71"/>
    </row>
    <row r="35" ht="13.2" spans="1:9">
      <c r="A35" s="71" t="s">
        <v>90</v>
      </c>
      <c r="G35" s="71"/>
      <c r="H35" s="71"/>
      <c r="I35" s="71"/>
    </row>
    <row r="36" ht="13.2" spans="1:9">
      <c r="A36" s="71" t="s">
        <v>91</v>
      </c>
      <c r="G36" s="71"/>
      <c r="H36" s="71"/>
      <c r="I36" s="71"/>
    </row>
    <row r="37" ht="15.75" customHeight="1" spans="1:1">
      <c r="A37" s="96" t="s">
        <v>92</v>
      </c>
    </row>
    <row r="38" ht="12.75" customHeight="1" spans="1:7">
      <c r="A38" s="96"/>
      <c r="B38" s="96"/>
      <c r="C38" s="96"/>
      <c r="D38" s="96"/>
      <c r="E38" s="96"/>
      <c r="F38" s="96"/>
      <c r="G38" s="96"/>
    </row>
    <row r="39" ht="15.75" customHeight="1" spans="1:9">
      <c r="A39" s="97" t="s">
        <v>93</v>
      </c>
      <c r="B39" s="2"/>
      <c r="C39" s="2"/>
      <c r="D39" s="2"/>
      <c r="E39" s="2"/>
      <c r="F39" s="2"/>
      <c r="G39" s="2"/>
      <c r="H39" s="2"/>
      <c r="I39" s="2"/>
    </row>
    <row r="40" ht="40.5" customHeight="1" spans="1:11">
      <c r="A40" s="85" t="s">
        <v>94</v>
      </c>
      <c r="B40" s="80" t="s">
        <v>95</v>
      </c>
      <c r="C40" s="80" t="s">
        <v>96</v>
      </c>
      <c r="D40" s="80" t="s">
        <v>68</v>
      </c>
      <c r="E40" s="80" t="s">
        <v>96</v>
      </c>
      <c r="F40" s="80" t="s">
        <v>97</v>
      </c>
      <c r="G40" s="80" t="s">
        <v>96</v>
      </c>
      <c r="H40" s="80" t="s">
        <v>98</v>
      </c>
      <c r="I40" s="69"/>
      <c r="J40" s="69"/>
      <c r="K40" s="69"/>
    </row>
    <row r="41" ht="12.75" customHeight="1" spans="1:11">
      <c r="A41" s="81" t="s">
        <v>14</v>
      </c>
      <c r="B41" s="66" t="s">
        <v>99</v>
      </c>
      <c r="C41" s="98">
        <v>0.2</v>
      </c>
      <c r="D41" s="88">
        <f>'Parâmetros (30h)'!$C$15*C41</f>
        <v>828.286136166667</v>
      </c>
      <c r="E41" s="98">
        <f t="shared" ref="E41:E42" si="6">C41</f>
        <v>0.2</v>
      </c>
      <c r="F41" s="88">
        <f>'Parâmetros (30h)'!$D$15*E41</f>
        <v>0</v>
      </c>
      <c r="G41" s="98">
        <f t="shared" ref="G41:G42" si="7">E41</f>
        <v>0.2</v>
      </c>
      <c r="H41" s="88">
        <f>'Parâmetros (30h)'!$E$15*G41</f>
        <v>0</v>
      </c>
      <c r="I41" s="69"/>
      <c r="J41" s="104"/>
      <c r="K41" s="104"/>
    </row>
    <row r="42" ht="12.75" customHeight="1" spans="1:11">
      <c r="A42" s="81" t="s">
        <v>17</v>
      </c>
      <c r="B42" s="66" t="s">
        <v>100</v>
      </c>
      <c r="C42" s="98">
        <v>0.025</v>
      </c>
      <c r="D42" s="88">
        <f>'Parâmetros (30h)'!$C$15*C42</f>
        <v>103.535767020833</v>
      </c>
      <c r="E42" s="98">
        <f t="shared" si="6"/>
        <v>0.025</v>
      </c>
      <c r="F42" s="88">
        <f>'Parâmetros (30h)'!$D$15*E42</f>
        <v>0</v>
      </c>
      <c r="G42" s="98">
        <f t="shared" si="7"/>
        <v>0.025</v>
      </c>
      <c r="H42" s="88">
        <f>'Parâmetros (30h)'!$E$15*G42</f>
        <v>0</v>
      </c>
      <c r="I42" s="71"/>
      <c r="J42" s="104"/>
      <c r="K42" s="69"/>
    </row>
    <row r="43" ht="12.75" customHeight="1" spans="1:8">
      <c r="A43" s="81" t="s">
        <v>20</v>
      </c>
      <c r="B43" s="66" t="s">
        <v>101</v>
      </c>
      <c r="C43" s="99">
        <v>0.03</v>
      </c>
      <c r="D43" s="88">
        <f>'Parâmetros (30h)'!$C$15*C43</f>
        <v>124.242920425</v>
      </c>
      <c r="E43" s="99">
        <v>0.03</v>
      </c>
      <c r="F43" s="88">
        <f>'Parâmetros (30h)'!$D$15*E43</f>
        <v>0</v>
      </c>
      <c r="G43" s="99">
        <v>0.02</v>
      </c>
      <c r="H43" s="88">
        <f>'Parâmetros (30h)'!$E$15*G43</f>
        <v>0</v>
      </c>
    </row>
    <row r="44" ht="12.75" customHeight="1" spans="1:8">
      <c r="A44" s="81" t="s">
        <v>25</v>
      </c>
      <c r="B44" s="66" t="s">
        <v>102</v>
      </c>
      <c r="C44" s="98">
        <v>0.015</v>
      </c>
      <c r="D44" s="88">
        <f>'Parâmetros (30h)'!$C$15*C44</f>
        <v>62.1214602125</v>
      </c>
      <c r="E44" s="98">
        <f t="shared" ref="E44:E48" si="8">C44</f>
        <v>0.015</v>
      </c>
      <c r="F44" s="88">
        <f>'Parâmetros (30h)'!$D$15*E44</f>
        <v>0</v>
      </c>
      <c r="G44" s="98">
        <f t="shared" ref="G44:G48" si="9">E44</f>
        <v>0.015</v>
      </c>
      <c r="H44" s="88">
        <f>'Parâmetros (30h)'!$E$15*G44</f>
        <v>0</v>
      </c>
    </row>
    <row r="45" ht="12.75" customHeight="1" spans="1:8">
      <c r="A45" s="81" t="s">
        <v>75</v>
      </c>
      <c r="B45" s="66" t="s">
        <v>103</v>
      </c>
      <c r="C45" s="98">
        <v>0.01</v>
      </c>
      <c r="D45" s="88">
        <f>'Parâmetros (30h)'!$C$15*C45</f>
        <v>41.4143068083333</v>
      </c>
      <c r="E45" s="98">
        <f t="shared" si="8"/>
        <v>0.01</v>
      </c>
      <c r="F45" s="88">
        <f>'Parâmetros (30h)'!$D$15*E45</f>
        <v>0</v>
      </c>
      <c r="G45" s="98">
        <f t="shared" si="9"/>
        <v>0.01</v>
      </c>
      <c r="H45" s="88">
        <f>'Parâmetros (30h)'!$E$15*G45</f>
        <v>0</v>
      </c>
    </row>
    <row r="46" ht="12.75" customHeight="1" spans="1:8">
      <c r="A46" s="81" t="s">
        <v>77</v>
      </c>
      <c r="B46" s="66" t="s">
        <v>104</v>
      </c>
      <c r="C46" s="98">
        <v>0.006</v>
      </c>
      <c r="D46" s="88">
        <f>'Parâmetros (30h)'!$C$15*C46</f>
        <v>24.848584085</v>
      </c>
      <c r="E46" s="98">
        <f t="shared" si="8"/>
        <v>0.006</v>
      </c>
      <c r="F46" s="88">
        <f>'Parâmetros (30h)'!$D$15*E46</f>
        <v>0</v>
      </c>
      <c r="G46" s="98">
        <f t="shared" si="9"/>
        <v>0.006</v>
      </c>
      <c r="H46" s="88">
        <f>'Parâmetros (30h)'!$E$15*G46</f>
        <v>0</v>
      </c>
    </row>
    <row r="47" ht="12.75" customHeight="1" spans="1:8">
      <c r="A47" s="81" t="s">
        <v>105</v>
      </c>
      <c r="B47" s="66" t="s">
        <v>106</v>
      </c>
      <c r="C47" s="98">
        <v>0.002</v>
      </c>
      <c r="D47" s="88">
        <f>'Parâmetros (30h)'!$C$15*C47</f>
        <v>8.28286136166667</v>
      </c>
      <c r="E47" s="98">
        <f t="shared" si="8"/>
        <v>0.002</v>
      </c>
      <c r="F47" s="88">
        <f>'Parâmetros (30h)'!$D$15*E47</f>
        <v>0</v>
      </c>
      <c r="G47" s="98">
        <f t="shared" si="9"/>
        <v>0.002</v>
      </c>
      <c r="H47" s="88">
        <f>'Parâmetros (30h)'!$E$15*G47</f>
        <v>0</v>
      </c>
    </row>
    <row r="48" ht="12.75" customHeight="1" spans="1:8">
      <c r="A48" s="81" t="s">
        <v>107</v>
      </c>
      <c r="B48" s="66" t="s">
        <v>108</v>
      </c>
      <c r="C48" s="98">
        <v>0.08</v>
      </c>
      <c r="D48" s="88">
        <f>'Parâmetros (30h)'!$C$15*C48</f>
        <v>331.314454466667</v>
      </c>
      <c r="E48" s="98">
        <f t="shared" si="8"/>
        <v>0.08</v>
      </c>
      <c r="F48" s="88">
        <f>'Parâmetros (30h)'!$D$15*E48</f>
        <v>0</v>
      </c>
      <c r="G48" s="98">
        <f t="shared" si="9"/>
        <v>0.08</v>
      </c>
      <c r="H48" s="88">
        <f>'Parâmetros (30h)'!$E$15*G48</f>
        <v>0</v>
      </c>
    </row>
    <row r="49" ht="12.75" customHeight="1" spans="1:8">
      <c r="A49" s="100"/>
      <c r="B49" s="85" t="s">
        <v>109</v>
      </c>
      <c r="C49" s="101">
        <f t="shared" ref="C49:H49" si="10">SUM(C41:C48)</f>
        <v>0.368</v>
      </c>
      <c r="D49" s="93">
        <f t="shared" si="10"/>
        <v>1524.04649054667</v>
      </c>
      <c r="E49" s="101">
        <f t="shared" si="10"/>
        <v>0.368</v>
      </c>
      <c r="F49" s="93">
        <f t="shared" si="10"/>
        <v>0</v>
      </c>
      <c r="G49" s="101">
        <f t="shared" si="10"/>
        <v>0.358</v>
      </c>
      <c r="H49" s="93">
        <f t="shared" si="10"/>
        <v>0</v>
      </c>
    </row>
    <row r="50" ht="12.75" customHeight="1" spans="1:9">
      <c r="A50" s="71" t="s">
        <v>110</v>
      </c>
      <c r="I50" s="71"/>
    </row>
    <row r="51" ht="25.5" customHeight="1" spans="1:9">
      <c r="A51" s="71" t="s">
        <v>111</v>
      </c>
      <c r="I51" s="71"/>
    </row>
    <row r="52" ht="12.75" customHeight="1" spans="1:9">
      <c r="A52" s="71" t="s">
        <v>112</v>
      </c>
      <c r="I52" s="71"/>
    </row>
    <row r="53" ht="15.6" spans="1:9">
      <c r="A53" s="96" t="s">
        <v>113</v>
      </c>
      <c r="I53" s="96"/>
    </row>
    <row r="54" ht="12.75" customHeight="1" spans="1:7">
      <c r="A54" s="96"/>
      <c r="B54" s="96"/>
      <c r="C54" s="96"/>
      <c r="D54" s="96"/>
      <c r="E54" s="96"/>
      <c r="F54" s="96"/>
      <c r="G54" s="96"/>
    </row>
    <row r="55" ht="12.75" customHeight="1" spans="1:9">
      <c r="A55" s="78" t="s">
        <v>114</v>
      </c>
      <c r="B55" s="2"/>
      <c r="C55" s="2"/>
      <c r="D55" s="2"/>
      <c r="E55" s="2"/>
      <c r="F55" s="2"/>
      <c r="G55" s="2"/>
      <c r="H55" s="2"/>
      <c r="I55" s="2"/>
    </row>
    <row r="56" ht="12.75" customHeight="1" spans="1:11">
      <c r="A56" s="85" t="s">
        <v>115</v>
      </c>
      <c r="B56" s="95" t="s">
        <v>116</v>
      </c>
      <c r="C56" s="17"/>
      <c r="D56" s="80" t="s">
        <v>68</v>
      </c>
      <c r="E56" s="80" t="s">
        <v>69</v>
      </c>
      <c r="F56" s="80" t="s">
        <v>70</v>
      </c>
      <c r="I56" s="69"/>
      <c r="J56" s="69"/>
      <c r="K56" s="69"/>
    </row>
    <row r="57" ht="12.75" customHeight="1" spans="1:11">
      <c r="A57" s="81" t="s">
        <v>14</v>
      </c>
      <c r="B57" s="102" t="s">
        <v>117</v>
      </c>
      <c r="C57" s="17"/>
      <c r="D57" s="88">
        <f>IF(('Parâmetros (30h)'!C18*'Parâmetros (30h)'!C19*'Parâmetros (30h)'!C17)-('AEE (30h)'!D18*'Parâmetros (30h)'!C20)&gt;=0,('Parâmetros (30h)'!C18*'Parâmetros (30h)'!C19*'Parâmetros (30h)'!C17)-('AEE (30h)'!D18*'Parâmetros (30h)'!C20),0)</f>
        <v>0</v>
      </c>
      <c r="E57" s="88">
        <f>IF(('Parâmetros (30h)'!D18*'Parâmetros (30h)'!D19*'Parâmetros (30h)'!D17)-('AEE (30h)'!E18*'Parâmetros (30h)'!D20)&gt;=0,('Parâmetros (30h)'!D18*'Parâmetros (30h)'!D19*'Parâmetros (30h)'!D17)-('AEE (30h)'!E18*'Parâmetros (30h)'!D20),0)*0</f>
        <v>0</v>
      </c>
      <c r="F57" s="88">
        <f>IF(('Parâmetros (30h)'!E18*'Parâmetros (30h)'!E19*'Parâmetros (30h)'!E17)-('AEE (30h)'!F18*'Parâmetros (30h)'!E20)&gt;=0,('Parâmetros (30h)'!E18*'Parâmetros (30h)'!E19*'Parâmetros (30h)'!E17)-('AEE (30h)'!F18*'Parâmetros (30h)'!E20),0)*0</f>
        <v>0</v>
      </c>
      <c r="I57" s="69"/>
      <c r="J57" s="107"/>
      <c r="K57" s="108"/>
    </row>
    <row r="58" ht="12.75" customHeight="1" spans="1:11">
      <c r="A58" s="81" t="s">
        <v>17</v>
      </c>
      <c r="B58" s="102" t="s">
        <v>279</v>
      </c>
      <c r="C58" s="17"/>
      <c r="D58" s="88">
        <v>1175</v>
      </c>
      <c r="E58" s="88">
        <f t="shared" ref="E58:F58" si="11">E24*15%</f>
        <v>0</v>
      </c>
      <c r="F58" s="88">
        <f t="shared" si="11"/>
        <v>0</v>
      </c>
      <c r="I58" s="69"/>
      <c r="J58" s="107"/>
      <c r="K58" s="108"/>
    </row>
    <row r="59" ht="12.75" customHeight="1" spans="1:11">
      <c r="A59" s="81" t="s">
        <v>20</v>
      </c>
      <c r="B59" s="102" t="s">
        <v>119</v>
      </c>
      <c r="C59" s="17"/>
      <c r="D59" s="88">
        <v>49.7</v>
      </c>
      <c r="E59" s="88">
        <f>0/12/'Resumo da Contratação'!$D$17</f>
        <v>0</v>
      </c>
      <c r="F59" s="88">
        <f>0/12/'Resumo da Contratação'!$D$17</f>
        <v>0</v>
      </c>
      <c r="I59" s="69"/>
      <c r="J59" s="109"/>
      <c r="K59" s="109"/>
    </row>
    <row r="60" ht="12.75" customHeight="1" spans="1:11">
      <c r="A60" s="81" t="s">
        <v>25</v>
      </c>
      <c r="B60" s="102" t="s">
        <v>120</v>
      </c>
      <c r="C60" s="17"/>
      <c r="D60" s="89">
        <v>31.02</v>
      </c>
      <c r="E60" s="88">
        <f>0/12/'Resumo da Contratação'!$D$17</f>
        <v>0</v>
      </c>
      <c r="F60" s="88">
        <f>0/12/'Resumo da Contratação'!$D$17</f>
        <v>0</v>
      </c>
      <c r="I60" s="69"/>
      <c r="J60" s="110"/>
      <c r="K60" s="110"/>
    </row>
    <row r="61" ht="12.75" customHeight="1" spans="1:11">
      <c r="A61" s="81" t="s">
        <v>75</v>
      </c>
      <c r="B61" s="102" t="s">
        <v>121</v>
      </c>
      <c r="C61" s="17"/>
      <c r="D61" s="88">
        <v>211.45</v>
      </c>
      <c r="E61" s="88">
        <f>'Parâmetros (30h)'!D40*6/12*201*0</f>
        <v>0</v>
      </c>
      <c r="F61" s="88">
        <f>'Parâmetros (30h)'!E40*6/12*201*0</f>
        <v>0</v>
      </c>
      <c r="I61" s="69"/>
      <c r="J61" s="107"/>
      <c r="K61" s="108"/>
    </row>
    <row r="62" ht="12.75" customHeight="1" spans="1:11">
      <c r="A62" s="81" t="s">
        <v>77</v>
      </c>
      <c r="B62" s="102" t="s">
        <v>122</v>
      </c>
      <c r="C62" s="17"/>
      <c r="D62" s="89">
        <f>0.01*D9</f>
        <v>38.2285909</v>
      </c>
      <c r="E62" s="88">
        <f t="shared" ref="E62:F62" si="12">0</f>
        <v>0</v>
      </c>
      <c r="F62" s="88">
        <f t="shared" si="12"/>
        <v>0</v>
      </c>
      <c r="I62" s="69"/>
      <c r="J62" s="111"/>
      <c r="K62" s="111"/>
    </row>
    <row r="63" ht="12.75" customHeight="1" spans="1:6">
      <c r="A63" s="91"/>
      <c r="B63" s="92" t="s">
        <v>79</v>
      </c>
      <c r="C63" s="17"/>
      <c r="D63" s="93">
        <f t="shared" ref="D63:F63" si="13">SUM(D57:D62)</f>
        <v>1505.3985909</v>
      </c>
      <c r="E63" s="93">
        <f t="shared" si="13"/>
        <v>0</v>
      </c>
      <c r="F63" s="93">
        <f t="shared" si="13"/>
        <v>0</v>
      </c>
    </row>
    <row r="64" ht="13.2" spans="1:9">
      <c r="A64" s="71" t="s">
        <v>123</v>
      </c>
      <c r="G64" s="71"/>
      <c r="H64" s="71"/>
      <c r="I64" s="71"/>
    </row>
    <row r="65" ht="13.2" spans="1:9">
      <c r="A65" s="71" t="s">
        <v>124</v>
      </c>
      <c r="G65" s="71"/>
      <c r="H65" s="71"/>
      <c r="I65" s="71"/>
    </row>
    <row r="66" ht="15.6" spans="1:9">
      <c r="A66" s="112" t="s">
        <v>280</v>
      </c>
      <c r="G66" s="70"/>
      <c r="H66" s="70"/>
      <c r="I66" s="70"/>
    </row>
    <row r="67" ht="12.75" customHeight="1" spans="1:9">
      <c r="A67" s="112" t="s">
        <v>126</v>
      </c>
      <c r="G67" s="70"/>
      <c r="H67" s="70"/>
      <c r="I67" s="70"/>
    </row>
    <row r="68" ht="15.6" spans="1:9">
      <c r="A68" s="96" t="s">
        <v>127</v>
      </c>
      <c r="G68" s="70"/>
      <c r="H68" s="70"/>
      <c r="I68" s="70"/>
    </row>
    <row r="69" ht="12.75" customHeight="1" spans="1:1">
      <c r="A69" s="70"/>
    </row>
    <row r="70" ht="12.75" customHeight="1" spans="1:9">
      <c r="A70" s="78" t="s">
        <v>128</v>
      </c>
      <c r="B70" s="2"/>
      <c r="C70" s="2"/>
      <c r="D70" s="2"/>
      <c r="E70" s="2"/>
      <c r="F70" s="2"/>
      <c r="G70" s="2"/>
      <c r="H70" s="2"/>
      <c r="I70" s="2"/>
    </row>
    <row r="71" ht="30" customHeight="1" spans="1:6">
      <c r="A71" s="85">
        <v>2</v>
      </c>
      <c r="B71" s="22" t="s">
        <v>129</v>
      </c>
      <c r="C71" s="17"/>
      <c r="D71" s="87" t="s">
        <v>86</v>
      </c>
      <c r="E71" s="87" t="s">
        <v>69</v>
      </c>
      <c r="F71" s="87" t="s">
        <v>70</v>
      </c>
    </row>
    <row r="72" ht="27" customHeight="1" spans="1:6">
      <c r="A72" s="81" t="s">
        <v>84</v>
      </c>
      <c r="B72" s="67" t="s">
        <v>85</v>
      </c>
      <c r="C72" s="17"/>
      <c r="D72" s="88">
        <f t="shared" ref="D72:F72" si="14">D33</f>
        <v>743.333711944445</v>
      </c>
      <c r="E72" s="88">
        <f t="shared" si="14"/>
        <v>0</v>
      </c>
      <c r="F72" s="88">
        <f t="shared" si="14"/>
        <v>0</v>
      </c>
    </row>
    <row r="73" ht="12.75" customHeight="1" spans="1:6">
      <c r="A73" s="81" t="s">
        <v>94</v>
      </c>
      <c r="B73" s="66" t="s">
        <v>130</v>
      </c>
      <c r="C73" s="66"/>
      <c r="D73" s="88">
        <f>D49</f>
        <v>1524.04649054667</v>
      </c>
      <c r="E73" s="88">
        <f>F49</f>
        <v>0</v>
      </c>
      <c r="F73" s="88">
        <f>H49</f>
        <v>0</v>
      </c>
    </row>
    <row r="74" ht="12.75" customHeight="1" spans="1:6">
      <c r="A74" s="81" t="s">
        <v>115</v>
      </c>
      <c r="B74" s="102" t="s">
        <v>116</v>
      </c>
      <c r="C74" s="17"/>
      <c r="D74" s="88">
        <f t="shared" ref="D74:F74" si="15">D63</f>
        <v>1505.3985909</v>
      </c>
      <c r="E74" s="88">
        <f t="shared" si="15"/>
        <v>0</v>
      </c>
      <c r="F74" s="88">
        <f t="shared" si="15"/>
        <v>0</v>
      </c>
    </row>
    <row r="75" ht="12.75" customHeight="1" spans="1:6">
      <c r="A75" s="91"/>
      <c r="B75" s="92" t="s">
        <v>131</v>
      </c>
      <c r="C75" s="17"/>
      <c r="D75" s="93">
        <f t="shared" ref="D75:F75" si="16">SUM(D72:D74)</f>
        <v>3772.77879339111</v>
      </c>
      <c r="E75" s="93">
        <f t="shared" si="16"/>
        <v>0</v>
      </c>
      <c r="F75" s="93">
        <f t="shared" si="16"/>
        <v>0</v>
      </c>
    </row>
    <row r="76" ht="12.75" customHeight="1" spans="1:9">
      <c r="A76" s="70" t="s">
        <v>132</v>
      </c>
      <c r="G76" s="70"/>
      <c r="H76" s="70"/>
      <c r="I76" s="70"/>
    </row>
    <row r="77" ht="12.75" customHeight="1" spans="1:4">
      <c r="A77" s="70"/>
      <c r="B77" s="70"/>
      <c r="C77" s="70"/>
      <c r="D77" s="70"/>
    </row>
    <row r="78" ht="12.75" customHeight="1" spans="1:9">
      <c r="A78" s="113" t="s">
        <v>133</v>
      </c>
      <c r="B78" s="2"/>
      <c r="C78" s="2"/>
      <c r="D78" s="2"/>
      <c r="E78" s="2"/>
      <c r="F78" s="2"/>
      <c r="G78" s="2"/>
      <c r="H78" s="2"/>
      <c r="I78" s="2"/>
    </row>
    <row r="79" ht="12.75" customHeight="1" spans="1:11">
      <c r="A79" s="113" t="str">
        <f>"Estimativa de 'Turnover Rate' de "&amp;TEXT('Parâmetros (40h)'!C25,"0,00%")&amp;", sendo DSJC = "&amp;TEXT('Parâmetros (40h)'!C26,"0,00%")&amp;"; DCJC = "&amp;TEXT('Parâmetros (40h)'!C27,"0,00%")&amp;" (PM = "&amp;'Parâmetros (40h)'!C28&amp;" meses); DOM = "&amp;TEXT('Parâmetros (40h)'!C29,"0,00%")&amp;" (PM = "&amp;'Parâmetros (40h)'!C30&amp;" meses)"</f>
        <v>Estimativa de 'Turnover Rate' de 5,00%, sendo DSJC = 98,50%; DCJC = 1,00% (PM = 9 meses); DOM = 0,50% (PM = 3 meses)</v>
      </c>
      <c r="B79" s="2"/>
      <c r="C79" s="2"/>
      <c r="D79" s="2"/>
      <c r="E79" s="2"/>
      <c r="F79" s="2"/>
      <c r="G79" s="2"/>
      <c r="H79" s="2"/>
      <c r="I79" s="2"/>
      <c r="J79" s="69"/>
      <c r="K79" s="69"/>
    </row>
    <row r="80" ht="12.75" customHeight="1" spans="1:11">
      <c r="A80" s="85">
        <v>3</v>
      </c>
      <c r="B80" s="95" t="s">
        <v>134</v>
      </c>
      <c r="C80" s="17"/>
      <c r="D80" s="87" t="s">
        <v>68</v>
      </c>
      <c r="E80" s="87" t="s">
        <v>69</v>
      </c>
      <c r="F80" s="87" t="s">
        <v>70</v>
      </c>
      <c r="I80" s="69"/>
      <c r="J80" s="121"/>
      <c r="K80" s="121"/>
    </row>
    <row r="81" ht="12.75" customHeight="1" spans="1:11">
      <c r="A81" s="81" t="s">
        <v>14</v>
      </c>
      <c r="B81" s="67" t="s">
        <v>135</v>
      </c>
      <c r="C81" s="17"/>
      <c r="D81" s="14">
        <f>(('Parâmetros (30h)'!C30)*('Parâmetros (30h)'!C24*'Parâmetros (30h)'!C25)+(D24/30*3)*1*(1-'Parâmetros (30h)'!C24))/12</f>
        <v>55.8978102171366</v>
      </c>
      <c r="E81" s="14">
        <f>(('Parâmetros (30h)'!D30)*('Parâmetros (30h)'!D24*'Parâmetros (30h)'!D25)+(E24/30*3)*1*(1-'Parâmetros (30h)'!D24))/12</f>
        <v>0</v>
      </c>
      <c r="F81" s="14">
        <f>(('Parâmetros (30h)'!E30)*('Parâmetros (30h)'!E24*'Parâmetros (30h)'!E25)+(F24/30*3)*1*(1-'Parâmetros (30h)'!E24))/12</f>
        <v>0</v>
      </c>
      <c r="I81" s="121"/>
      <c r="J81" s="103"/>
      <c r="K81" s="103"/>
    </row>
    <row r="82" ht="12.75" customHeight="1" spans="1:11">
      <c r="A82" s="81" t="s">
        <v>17</v>
      </c>
      <c r="B82" s="67" t="s">
        <v>136</v>
      </c>
      <c r="C82" s="17"/>
      <c r="D82" s="14">
        <f>('Parâmetros (30h)'!C31*('Parâmetros (30h)'!C24*'Parâmetros (30h)'!C25)+(D24/30*3)*1*(1-'Parâmetros (30h)'!C24))/12*C48</f>
        <v>4.33236125427278</v>
      </c>
      <c r="E82" s="14">
        <f>('Parâmetros (30h)'!D31*('Parâmetros (30h)'!D24*'Parâmetros (30h)'!D25)+(E24/30*3)*1*(1-'Parâmetros (30h)'!D24))/12*E48</f>
        <v>0</v>
      </c>
      <c r="F82" s="14">
        <f>('Parâmetros (30h)'!E31*('Parâmetros (30h)'!E24*'Parâmetros (30h)'!E25)+(F24/30*3)*1*(1-'Parâmetros (30h)'!E24))/12*G48</f>
        <v>0</v>
      </c>
      <c r="I82" s="69"/>
      <c r="J82" s="103"/>
      <c r="K82" s="103"/>
    </row>
    <row r="83" ht="27.75" customHeight="1" spans="1:9">
      <c r="A83" s="81" t="s">
        <v>20</v>
      </c>
      <c r="B83" s="67" t="s">
        <v>137</v>
      </c>
      <c r="C83" s="17"/>
      <c r="D83" s="14">
        <f t="shared" ref="D83:F83" si="17">D82*40%</f>
        <v>1.73294450170911</v>
      </c>
      <c r="E83" s="14">
        <f t="shared" si="17"/>
        <v>0</v>
      </c>
      <c r="F83" s="14">
        <f t="shared" si="17"/>
        <v>0</v>
      </c>
      <c r="I83" s="69"/>
    </row>
    <row r="84" ht="12.75" customHeight="1" spans="1:11">
      <c r="A84" s="81" t="s">
        <v>25</v>
      </c>
      <c r="B84" s="67" t="s">
        <v>138</v>
      </c>
      <c r="C84" s="17"/>
      <c r="D84" s="14">
        <f>(((('Parâmetros (30h)'!C32)/30)*7)/12)*100%</f>
        <v>75.90292675</v>
      </c>
      <c r="E84" s="14">
        <f>(((('Parâmetros (30h)'!D32)/30)*7)/12)*100%</f>
        <v>0</v>
      </c>
      <c r="F84" s="14">
        <f>(((('Parâmetros (30h)'!E32)/30)*7)/12)*100%</f>
        <v>0</v>
      </c>
      <c r="I84" s="69"/>
      <c r="J84" s="103"/>
      <c r="K84" s="103"/>
    </row>
    <row r="85" ht="27.75" customHeight="1" spans="1:9">
      <c r="A85" s="81" t="s">
        <v>75</v>
      </c>
      <c r="B85" s="67" t="s">
        <v>139</v>
      </c>
      <c r="C85" s="17"/>
      <c r="D85" s="14">
        <f>(((('Parâmetros (30h)'!C33)/30)*7)/12)*100%*C49</f>
        <v>27.3546805995556</v>
      </c>
      <c r="E85" s="14">
        <f>(((('Parâmetros (30h)'!D33)/30)*7)/12)*100%*E49</f>
        <v>0</v>
      </c>
      <c r="F85" s="14">
        <f>(((('Parâmetros (30h)'!E33)/30)*7)/12)*100%*G49</f>
        <v>0</v>
      </c>
      <c r="I85" s="69"/>
    </row>
    <row r="86" ht="27.75" customHeight="1" spans="1:11">
      <c r="A86" s="81" t="s">
        <v>77</v>
      </c>
      <c r="B86" s="67" t="s">
        <v>140</v>
      </c>
      <c r="C86" s="17"/>
      <c r="D86" s="14">
        <f>((('Parâmetros (30h)'!C31)+((((('Parâmetros (30h)'!C33)/30)*7)/12)*100%)+(((365.25/12)*('Parâmetros (30h)'!C31))/12*'Parâmetros (30h)'!C40))*C48)*40%</f>
        <v>157.549862182483</v>
      </c>
      <c r="E86" s="14">
        <f>((('Parâmetros (30h)'!D31)+((((('Parâmetros (30h)'!D33)/30)*7)/12)*100%)+(((365.25/12)*('Parâmetros (30h)'!D31))/12*'Parâmetros (30h)'!D40))*E48)*40%</f>
        <v>0</v>
      </c>
      <c r="F86" s="14">
        <f>((('Parâmetros (30h)'!E31)+((((('Parâmetros (30h)'!E33)/30)*7)/12)*100%)+(((365.25/12)*('Parâmetros (30h)'!E31))/12*'Parâmetros (30h)'!E40))*G48)*40%</f>
        <v>0</v>
      </c>
      <c r="I86" s="69"/>
      <c r="J86" s="104"/>
      <c r="K86" s="104"/>
    </row>
    <row r="87" ht="27" customHeight="1" spans="1:11">
      <c r="A87" s="81" t="s">
        <v>105</v>
      </c>
      <c r="B87" s="67" t="s">
        <v>141</v>
      </c>
      <c r="C87" s="17"/>
      <c r="D87" s="114">
        <f>((D33*'Parâmetros (30h)'!C24*'Parâmetros (30h)'!C26)+((D33*'Parâmetros (30h)'!C24*'Parâmetros (30h)'!C26)*C49)+(((D33*'Parâmetros (30h)'!C24*'Parâmetros (30h)'!C26)*C48)*40%)*'Parâmetros (30h)'!C27/12+(D86*'Parâmetros (30h)'!C24*'Parâmetros (30h)'!C28*'Parâmetros (30h)'!C29/12))*-1</f>
        <v>-0.527207129899739</v>
      </c>
      <c r="E87" s="114">
        <f>((E33*'Parâmetros (30h)'!D24*'Parâmetros (30h)'!D26)+((E33*'Parâmetros (30h)'!D24*'Parâmetros (30h)'!D26)*E49)+(((E33*'Parâmetros (30h)'!D24*'Parâmetros (30h)'!D26)*E48)*40%)*'Parâmetros (30h)'!D27/12+(E86*'Parâmetros (30h)'!D24*'Parâmetros (30h)'!D28*'Parâmetros (30h)'!D29/12))*-1</f>
        <v>0</v>
      </c>
      <c r="F87" s="114">
        <f>((F33*'Parâmetros (30h)'!E24*'Parâmetros (30h)'!E26)+((F33*'Parâmetros (30h)'!E24*'Parâmetros (30h)'!E26)*G49)+(((F33*'Parâmetros (30h)'!E24*'Parâmetros (30h)'!E26)*G48)*40%)*'Parâmetros (30h)'!E27/12+(F86*'Parâmetros (30h)'!E24*'Parâmetros (30h)'!E28*'Parâmetros (30h)'!E29/12))*-1</f>
        <v>0</v>
      </c>
      <c r="I87" s="69"/>
      <c r="J87" s="104"/>
      <c r="K87" s="104"/>
    </row>
    <row r="88" ht="12.75" customHeight="1" spans="1:11">
      <c r="A88" s="91"/>
      <c r="B88" s="92" t="s">
        <v>79</v>
      </c>
      <c r="C88" s="17"/>
      <c r="D88" s="115">
        <f t="shared" ref="D88:F88" si="18">SUM(D81:D87)</f>
        <v>322.243378375257</v>
      </c>
      <c r="E88" s="115">
        <f t="shared" si="18"/>
        <v>0</v>
      </c>
      <c r="F88" s="115">
        <f t="shared" si="18"/>
        <v>0</v>
      </c>
      <c r="I88" s="69"/>
      <c r="J88" s="104"/>
      <c r="K88" s="104"/>
    </row>
    <row r="89" ht="15.75" customHeight="1" spans="1:11">
      <c r="A89" s="70" t="s">
        <v>142</v>
      </c>
      <c r="J89" s="104"/>
      <c r="K89" s="104"/>
    </row>
    <row r="90" ht="11.25" customHeight="1" spans="1:10">
      <c r="A90" s="116"/>
      <c r="B90" s="116"/>
      <c r="C90" s="116"/>
      <c r="D90" s="116"/>
      <c r="I90" s="69"/>
      <c r="J90" s="104"/>
    </row>
    <row r="91" ht="12.75" customHeight="1" spans="1:10">
      <c r="A91" s="78" t="s">
        <v>143</v>
      </c>
      <c r="B91" s="2"/>
      <c r="C91" s="2"/>
      <c r="D91" s="2"/>
      <c r="E91" s="2"/>
      <c r="F91" s="2"/>
      <c r="G91" s="2"/>
      <c r="H91" s="2"/>
      <c r="I91" s="2"/>
      <c r="J91" s="104"/>
    </row>
    <row r="92" ht="13.2" spans="1:9">
      <c r="A92" s="117" t="s">
        <v>144</v>
      </c>
      <c r="H92" s="117"/>
      <c r="I92" s="117"/>
    </row>
    <row r="93" ht="13.2" spans="1:9">
      <c r="A93" s="117"/>
      <c r="B93" s="117"/>
      <c r="C93" s="117"/>
      <c r="D93" s="117"/>
      <c r="E93" s="117"/>
      <c r="F93" s="117"/>
      <c r="G93" s="117"/>
      <c r="H93" s="117"/>
      <c r="I93" s="117"/>
    </row>
    <row r="94" ht="12.75" customHeight="1" spans="1:9">
      <c r="A94" s="78" t="s">
        <v>145</v>
      </c>
      <c r="B94" s="2"/>
      <c r="C94" s="2"/>
      <c r="D94" s="2"/>
      <c r="E94" s="2"/>
      <c r="F94" s="2"/>
      <c r="G94" s="2"/>
      <c r="H94" s="2"/>
      <c r="I94" s="2"/>
    </row>
    <row r="95" ht="12.75" customHeight="1" spans="1:6">
      <c r="A95" s="85" t="s">
        <v>146</v>
      </c>
      <c r="B95" s="22" t="s">
        <v>147</v>
      </c>
      <c r="C95" s="17"/>
      <c r="D95" s="118" t="s">
        <v>68</v>
      </c>
      <c r="E95" s="87" t="s">
        <v>69</v>
      </c>
      <c r="F95" s="87" t="s">
        <v>70</v>
      </c>
    </row>
    <row r="96" ht="12.75" customHeight="1" spans="1:11">
      <c r="A96" s="81" t="s">
        <v>14</v>
      </c>
      <c r="B96" s="67" t="s">
        <v>148</v>
      </c>
      <c r="C96" s="17"/>
      <c r="D96" s="74">
        <f t="shared" ref="D96:E96" si="19">0</f>
        <v>0</v>
      </c>
      <c r="E96" s="74">
        <f t="shared" si="19"/>
        <v>0</v>
      </c>
      <c r="F96" s="74">
        <f>'Parâmetros (40h)'!E13/12</f>
        <v>0</v>
      </c>
      <c r="I96" s="69"/>
      <c r="J96" s="104"/>
      <c r="K96" s="104"/>
    </row>
    <row r="97" ht="13.2" spans="1:11">
      <c r="A97" s="81" t="s">
        <v>17</v>
      </c>
      <c r="B97" s="67" t="s">
        <v>149</v>
      </c>
      <c r="C97" s="17"/>
      <c r="D97" s="74">
        <f>(('Parâmetros (30h)'!C35/'Parâmetros (30h)'!C17)*'Parâmetros (30h)'!C37)/12</f>
        <v>206.411494511365</v>
      </c>
      <c r="E97" s="74">
        <f>((('Parâmetros (30h)'!D35/'Parâmetros (30h)'!D17)*'Parâmetros (30h)'!D37)/12)*0</f>
        <v>0</v>
      </c>
      <c r="F97" s="74">
        <f>((('Parâmetros (30h)'!E35/'Parâmetros (30h)'!E17)*'Parâmetros (30h)'!E37)/12)*0</f>
        <v>0</v>
      </c>
      <c r="I97" s="69"/>
      <c r="J97" s="104"/>
      <c r="K97" s="104"/>
    </row>
    <row r="98" ht="13.2" spans="1:6">
      <c r="A98" s="81" t="s">
        <v>20</v>
      </c>
      <c r="B98" s="67" t="s">
        <v>150</v>
      </c>
      <c r="C98" s="17"/>
      <c r="D98" s="74">
        <f>(('Parâmetros (30h)'!C35/'Parâmetros (30h)'!C17)*'Parâmetros (30h)'!C38)/12</f>
        <v>11.0258370462704</v>
      </c>
      <c r="E98" s="74">
        <f>((('Parâmetros (30h)'!D35/'Parâmetros (30h)'!D17)*'Parâmetros (30h)'!D38)/12)*0</f>
        <v>0</v>
      </c>
      <c r="F98" s="74">
        <f>((('Parâmetros (30h)'!E35/'Parâmetros (30h)'!E17)*'Parâmetros (30h)'!E38)/12)*0</f>
        <v>0</v>
      </c>
    </row>
    <row r="99" ht="13.2" spans="1:6">
      <c r="A99" s="81" t="s">
        <v>25</v>
      </c>
      <c r="B99" s="67" t="s">
        <v>151</v>
      </c>
      <c r="C99" s="17"/>
      <c r="D99" s="74">
        <f>(('Parâmetros (30h)'!C35/'Parâmetros (30h)'!C17)*'Parâmetros (30h)'!C39)/12</f>
        <v>16.287478463273</v>
      </c>
      <c r="E99" s="74">
        <f>((('Parâmetros (30h)'!D35/'Parâmetros (30h)'!D17)*'Parâmetros (30h)'!D39)/12)*0</f>
        <v>0</v>
      </c>
      <c r="F99" s="74">
        <f>((('Parâmetros (30h)'!E35/'Parâmetros (30h)'!E17)*'Parâmetros (30h)'!E39)/12)*0</f>
        <v>0</v>
      </c>
    </row>
    <row r="100" ht="13.2" spans="1:6">
      <c r="A100" s="81" t="s">
        <v>75</v>
      </c>
      <c r="B100" s="67" t="s">
        <v>152</v>
      </c>
      <c r="C100" s="17"/>
      <c r="D100" s="74">
        <f>(D32*((120/(365.25/12))/12)*'Parâmetros (30h)'!C40)+((D59+D60+D61)*((120/(365.25/12))/12)*'Parâmetros (30h)'!C40)+(('Parâmetros (30h)'!C36)*C49*((120/(365.25/12))/12)*'Parâmetros (30h)'!C40)</f>
        <v>8.26447143026154</v>
      </c>
      <c r="E100" s="74">
        <f>(E32*((120/(365.25/12))/12)*'Parâmetros (30h)'!D40)+((E59+E60+E61)*((120/(365.25/12))/12)*'Parâmetros (30h)'!D40)+(('Parâmetros (30h)'!D36)*E49*((120/(365.25/12))/12)*'Parâmetros (30h)'!D40)</f>
        <v>0</v>
      </c>
      <c r="F100" s="74">
        <f>(F32*((120/(365.25/12))/12)*'Parâmetros (30h)'!E40)+((F59+F60+F61)*((120/(365.25/12))/12)*'Parâmetros (30h)'!E40)+(('Parâmetros (30h)'!E36)*G49*((120/(365.25/12))/12)*'Parâmetros (30h)'!E40)</f>
        <v>0</v>
      </c>
    </row>
    <row r="101" ht="13.2" spans="1:6">
      <c r="A101" s="81" t="s">
        <v>77</v>
      </c>
      <c r="B101" s="67" t="s">
        <v>153</v>
      </c>
      <c r="C101" s="17"/>
      <c r="D101" s="74">
        <f t="shared" ref="D101:F101" si="20">0</f>
        <v>0</v>
      </c>
      <c r="E101" s="74">
        <f t="shared" si="20"/>
        <v>0</v>
      </c>
      <c r="F101" s="74">
        <f t="shared" si="20"/>
        <v>0</v>
      </c>
    </row>
    <row r="102" ht="12.75" customHeight="1" spans="1:6">
      <c r="A102" s="91"/>
      <c r="B102" s="92" t="s">
        <v>79</v>
      </c>
      <c r="C102" s="17"/>
      <c r="D102" s="119">
        <f t="shared" ref="D102:F102" si="21">SUM(D96:D101)</f>
        <v>241.98928145117</v>
      </c>
      <c r="E102" s="119">
        <f t="shared" si="21"/>
        <v>0</v>
      </c>
      <c r="F102" s="119">
        <f t="shared" si="21"/>
        <v>0</v>
      </c>
    </row>
    <row r="103" ht="12.75" customHeight="1" spans="1:9">
      <c r="A103" s="70" t="s">
        <v>154</v>
      </c>
      <c r="B103" s="70"/>
      <c r="C103" s="70"/>
      <c r="D103" s="70"/>
      <c r="E103" s="70"/>
      <c r="F103" s="70"/>
      <c r="G103" s="70"/>
      <c r="H103" s="70"/>
      <c r="I103" s="70"/>
    </row>
    <row r="104" ht="11.25" customHeight="1" spans="1:10">
      <c r="A104" s="116"/>
      <c r="B104" s="116"/>
      <c r="C104" s="116"/>
      <c r="D104" s="116"/>
      <c r="I104" s="69"/>
      <c r="J104" s="104"/>
    </row>
    <row r="105" ht="12.75" customHeight="1" spans="1:9">
      <c r="A105" s="78" t="s">
        <v>155</v>
      </c>
      <c r="B105" s="2"/>
      <c r="C105" s="2"/>
      <c r="D105" s="2"/>
      <c r="E105" s="2"/>
      <c r="F105" s="2"/>
      <c r="G105" s="2"/>
      <c r="H105" s="2"/>
      <c r="I105" s="2"/>
    </row>
    <row r="106" ht="12.75" customHeight="1" spans="1:6">
      <c r="A106" s="85" t="s">
        <v>156</v>
      </c>
      <c r="B106" s="21" t="s">
        <v>157</v>
      </c>
      <c r="C106" s="17"/>
      <c r="D106" s="87" t="s">
        <v>86</v>
      </c>
      <c r="E106" s="87" t="s">
        <v>69</v>
      </c>
      <c r="F106" s="87" t="s">
        <v>70</v>
      </c>
    </row>
    <row r="107" ht="27" customHeight="1" spans="1:6">
      <c r="A107" s="81" t="s">
        <v>14</v>
      </c>
      <c r="B107" s="67" t="s">
        <v>158</v>
      </c>
      <c r="C107" s="17"/>
      <c r="D107" s="88">
        <f t="shared" ref="D107:F107" si="22">0</f>
        <v>0</v>
      </c>
      <c r="E107" s="88">
        <f t="shared" si="22"/>
        <v>0</v>
      </c>
      <c r="F107" s="88">
        <f t="shared" si="22"/>
        <v>0</v>
      </c>
    </row>
    <row r="108" ht="12.75" customHeight="1" spans="1:6">
      <c r="A108" s="91"/>
      <c r="B108" s="92" t="s">
        <v>79</v>
      </c>
      <c r="C108" s="17"/>
      <c r="D108" s="93">
        <f t="shared" ref="D108:F108" si="23">D107</f>
        <v>0</v>
      </c>
      <c r="E108" s="93">
        <f t="shared" si="23"/>
        <v>0</v>
      </c>
      <c r="F108" s="93">
        <f t="shared" si="23"/>
        <v>0</v>
      </c>
    </row>
    <row r="109" ht="12.75" customHeight="1" spans="1:10">
      <c r="A109" s="116"/>
      <c r="B109" s="116"/>
      <c r="C109" s="116"/>
      <c r="D109" s="116"/>
      <c r="I109" s="69"/>
      <c r="J109" s="104"/>
    </row>
    <row r="110" ht="12.75" customHeight="1" spans="1:9">
      <c r="A110" s="78" t="s">
        <v>159</v>
      </c>
      <c r="B110" s="2"/>
      <c r="C110" s="2"/>
      <c r="D110" s="2"/>
      <c r="E110" s="2"/>
      <c r="F110" s="2"/>
      <c r="G110" s="2"/>
      <c r="H110" s="2"/>
      <c r="I110" s="2"/>
    </row>
    <row r="111" ht="30" customHeight="1" spans="1:6">
      <c r="A111" s="85">
        <v>4</v>
      </c>
      <c r="B111" s="95" t="s">
        <v>160</v>
      </c>
      <c r="C111" s="17"/>
      <c r="D111" s="87" t="s">
        <v>86</v>
      </c>
      <c r="E111" s="87" t="s">
        <v>69</v>
      </c>
      <c r="F111" s="87" t="s">
        <v>70</v>
      </c>
    </row>
    <row r="112" ht="12.75" customHeight="1" spans="1:6">
      <c r="A112" s="81" t="s">
        <v>146</v>
      </c>
      <c r="B112" s="102" t="s">
        <v>147</v>
      </c>
      <c r="C112" s="17"/>
      <c r="D112" s="88">
        <f t="shared" ref="D112:F112" si="24">D102</f>
        <v>241.98928145117</v>
      </c>
      <c r="E112" s="88">
        <f t="shared" si="24"/>
        <v>0</v>
      </c>
      <c r="F112" s="88">
        <f t="shared" si="24"/>
        <v>0</v>
      </c>
    </row>
    <row r="113" ht="12.75" customHeight="1" spans="1:6">
      <c r="A113" s="81" t="s">
        <v>156</v>
      </c>
      <c r="B113" s="102" t="s">
        <v>157</v>
      </c>
      <c r="C113" s="17"/>
      <c r="D113" s="88">
        <f t="shared" ref="D113:F113" si="25">D108</f>
        <v>0</v>
      </c>
      <c r="E113" s="88">
        <f t="shared" si="25"/>
        <v>0</v>
      </c>
      <c r="F113" s="88">
        <f t="shared" si="25"/>
        <v>0</v>
      </c>
    </row>
    <row r="114" ht="12.75" customHeight="1" spans="1:6">
      <c r="A114" s="91"/>
      <c r="B114" s="92" t="s">
        <v>131</v>
      </c>
      <c r="C114" s="17"/>
      <c r="D114" s="93">
        <f t="shared" ref="D114:F114" si="26">SUM(D112:D113)</f>
        <v>241.98928145117</v>
      </c>
      <c r="E114" s="93">
        <f t="shared" si="26"/>
        <v>0</v>
      </c>
      <c r="F114" s="93">
        <f t="shared" si="26"/>
        <v>0</v>
      </c>
    </row>
    <row r="115" ht="12.75" customHeight="1" spans="1:1">
      <c r="A115" s="70" t="s">
        <v>161</v>
      </c>
    </row>
    <row r="116" ht="12.75" customHeight="1" spans="1:4">
      <c r="A116" s="70"/>
      <c r="B116" s="70"/>
      <c r="C116" s="70"/>
      <c r="D116" s="70"/>
    </row>
    <row r="117" ht="12.75" customHeight="1" spans="1:9">
      <c r="A117" s="78" t="s">
        <v>162</v>
      </c>
      <c r="B117" s="2"/>
      <c r="C117" s="2"/>
      <c r="D117" s="2"/>
      <c r="E117" s="2"/>
      <c r="F117" s="2"/>
      <c r="G117" s="2"/>
      <c r="H117" s="2"/>
      <c r="I117" s="2"/>
    </row>
    <row r="118" ht="12.75" customHeight="1" spans="1:6">
      <c r="A118" s="85">
        <v>5</v>
      </c>
      <c r="B118" s="95" t="s">
        <v>163</v>
      </c>
      <c r="C118" s="17"/>
      <c r="D118" s="87" t="s">
        <v>68</v>
      </c>
      <c r="E118" s="87" t="s">
        <v>69</v>
      </c>
      <c r="F118" s="87" t="s">
        <v>70</v>
      </c>
    </row>
    <row r="119" ht="12.75" customHeight="1" spans="1:6">
      <c r="A119" s="81" t="s">
        <v>14</v>
      </c>
      <c r="B119" s="67" t="s">
        <v>164</v>
      </c>
      <c r="C119" s="17"/>
      <c r="D119" s="88">
        <f>'Parâmetros (30h)'!H51</f>
        <v>0</v>
      </c>
      <c r="E119" s="88">
        <f>'Parâmetros (30h)'!H58</f>
        <v>0</v>
      </c>
      <c r="F119" s="88">
        <f>'Parâmetros (30h)'!H66</f>
        <v>0</v>
      </c>
    </row>
    <row r="120" ht="12.75" customHeight="1" spans="1:6">
      <c r="A120" s="81" t="s">
        <v>17</v>
      </c>
      <c r="B120" s="67" t="s">
        <v>165</v>
      </c>
      <c r="C120" s="17"/>
      <c r="D120" s="88">
        <f>'Parâmetros (30h)'!E74</f>
        <v>0</v>
      </c>
      <c r="E120" s="88">
        <f>'Parâmetros (30h)'!H80</f>
        <v>0</v>
      </c>
      <c r="F120" s="88">
        <f>'Parâmetros (30h)'!H87</f>
        <v>0</v>
      </c>
    </row>
    <row r="121" ht="12.75" customHeight="1" spans="1:6">
      <c r="A121" s="81" t="s">
        <v>20</v>
      </c>
      <c r="B121" s="67" t="s">
        <v>166</v>
      </c>
      <c r="C121" s="17"/>
      <c r="D121" s="88">
        <f>'Parâmetros (30h)'!H95</f>
        <v>0</v>
      </c>
      <c r="E121" s="88">
        <f>'Parâmetros (30h)'!H102</f>
        <v>0</v>
      </c>
      <c r="F121" s="88">
        <f>'Parâmetros (30h)'!H110</f>
        <v>0</v>
      </c>
    </row>
    <row r="122" ht="27.75" customHeight="1" spans="1:6">
      <c r="A122" s="81" t="s">
        <v>25</v>
      </c>
      <c r="B122" s="67" t="s">
        <v>167</v>
      </c>
      <c r="C122" s="17"/>
      <c r="D122" s="88">
        <f t="shared" ref="D122:F122" si="27">0/12</f>
        <v>0</v>
      </c>
      <c r="E122" s="88">
        <f t="shared" si="27"/>
        <v>0</v>
      </c>
      <c r="F122" s="88">
        <f t="shared" si="27"/>
        <v>0</v>
      </c>
    </row>
    <row r="123" ht="12.75" customHeight="1" spans="1:6">
      <c r="A123" s="91"/>
      <c r="B123" s="120" t="s">
        <v>168</v>
      </c>
      <c r="C123" s="17"/>
      <c r="D123" s="93">
        <f t="shared" ref="D123:F123" si="28">SUM(D119:D122)</f>
        <v>0</v>
      </c>
      <c r="E123" s="93">
        <f t="shared" si="28"/>
        <v>0</v>
      </c>
      <c r="F123" s="93">
        <f t="shared" si="28"/>
        <v>0</v>
      </c>
    </row>
    <row r="124" ht="12.75" customHeight="1" spans="1:1">
      <c r="A124" s="69" t="s">
        <v>169</v>
      </c>
    </row>
    <row r="125" ht="12.75" customHeight="1" spans="1:1">
      <c r="A125" s="69" t="s">
        <v>170</v>
      </c>
    </row>
    <row r="126" ht="12.75" customHeight="1" spans="1:1">
      <c r="A126" s="70" t="s">
        <v>171</v>
      </c>
    </row>
    <row r="127" ht="15.75" customHeight="1"/>
    <row r="128" ht="12.75" customHeight="1" spans="1:9">
      <c r="A128" s="122" t="s">
        <v>172</v>
      </c>
      <c r="B128" s="3"/>
      <c r="C128" s="3"/>
      <c r="D128" s="3"/>
      <c r="E128" s="3"/>
      <c r="F128" s="3"/>
      <c r="G128" s="3"/>
      <c r="H128" s="3"/>
      <c r="I128" s="3"/>
    </row>
    <row r="129" ht="12.75" customHeight="1" spans="1:9">
      <c r="A129" s="123">
        <v>6</v>
      </c>
      <c r="B129" s="21" t="s">
        <v>173</v>
      </c>
      <c r="C129" s="17"/>
      <c r="D129" s="20" t="s">
        <v>96</v>
      </c>
      <c r="E129" s="87" t="s">
        <v>86</v>
      </c>
      <c r="F129" s="20" t="s">
        <v>96</v>
      </c>
      <c r="G129" s="87" t="s">
        <v>174</v>
      </c>
      <c r="H129" s="20" t="s">
        <v>96</v>
      </c>
      <c r="I129" s="87" t="s">
        <v>98</v>
      </c>
    </row>
    <row r="130" ht="12.75" customHeight="1" spans="1:9">
      <c r="A130" s="124" t="s">
        <v>14</v>
      </c>
      <c r="B130" s="67" t="s">
        <v>175</v>
      </c>
      <c r="C130" s="17"/>
      <c r="D130" s="98">
        <v>0.06</v>
      </c>
      <c r="E130" s="88">
        <f>'Parâmetros (30h)'!E116</f>
        <v>523.997964403052</v>
      </c>
      <c r="F130" s="98">
        <v>0.06</v>
      </c>
      <c r="G130" s="88">
        <f>'Parâmetros (30h)'!G116</f>
        <v>0</v>
      </c>
      <c r="H130" s="98">
        <v>0.06</v>
      </c>
      <c r="I130" s="88">
        <f>'Parâmetros (30h)'!I116</f>
        <v>0</v>
      </c>
    </row>
    <row r="131" ht="12.75" customHeight="1" spans="1:9">
      <c r="A131" s="124" t="s">
        <v>17</v>
      </c>
      <c r="B131" s="67" t="s">
        <v>176</v>
      </c>
      <c r="C131" s="17"/>
      <c r="D131" s="98">
        <v>0.0679</v>
      </c>
      <c r="E131" s="88">
        <f>'Parâmetros (30h)'!E118</f>
        <v>743.342586919451</v>
      </c>
      <c r="F131" s="98">
        <v>0.0679</v>
      </c>
      <c r="G131" s="88">
        <f>'Parâmetros (30h)'!G118</f>
        <v>0</v>
      </c>
      <c r="H131" s="98">
        <v>0.0679</v>
      </c>
      <c r="I131" s="88">
        <f>'Parâmetros (30h)'!I118</f>
        <v>0</v>
      </c>
    </row>
    <row r="132" ht="12.75" customHeight="1" spans="1:9">
      <c r="A132" s="124" t="s">
        <v>20</v>
      </c>
      <c r="B132" s="67" t="s">
        <v>177</v>
      </c>
      <c r="C132" s="17"/>
      <c r="D132" s="98">
        <f t="shared" ref="D132:I132" si="29">D133+D134+D135</f>
        <v>0.0865</v>
      </c>
      <c r="E132" s="88">
        <f t="shared" si="29"/>
        <v>946.968096738329</v>
      </c>
      <c r="F132" s="98">
        <f t="shared" si="29"/>
        <v>0.0865</v>
      </c>
      <c r="G132" s="88">
        <f t="shared" si="29"/>
        <v>0</v>
      </c>
      <c r="H132" s="98">
        <f t="shared" si="29"/>
        <v>0.0865</v>
      </c>
      <c r="I132" s="88">
        <f t="shared" si="29"/>
        <v>0</v>
      </c>
    </row>
    <row r="133" ht="13.2" spans="1:9">
      <c r="A133" s="66"/>
      <c r="B133" s="67" t="s">
        <v>178</v>
      </c>
      <c r="C133" s="17"/>
      <c r="D133" s="98">
        <v>0.0365</v>
      </c>
      <c r="E133" s="88">
        <f>'Parâmetros (30h)'!C130*D133</f>
        <v>399.587693999411</v>
      </c>
      <c r="F133" s="98">
        <v>0.0365</v>
      </c>
      <c r="G133" s="88">
        <f>'Parâmetros (30h)'!D130*F133</f>
        <v>0</v>
      </c>
      <c r="H133" s="98">
        <v>0.0365</v>
      </c>
      <c r="I133" s="88">
        <f>'Parâmetros (30h)'!E130*H133</f>
        <v>0</v>
      </c>
    </row>
    <row r="134" ht="12.75" customHeight="1" spans="1:9">
      <c r="A134" s="66"/>
      <c r="B134" s="67" t="s">
        <v>179</v>
      </c>
      <c r="C134" s="17"/>
      <c r="D134" s="98">
        <f>0</f>
        <v>0</v>
      </c>
      <c r="E134" s="88">
        <f>'Parâmetros (30h)'!C130*D134</f>
        <v>0</v>
      </c>
      <c r="F134" s="98">
        <v>0</v>
      </c>
      <c r="G134" s="88">
        <f>'Parâmetros (30h)'!D130*F134</f>
        <v>0</v>
      </c>
      <c r="H134" s="98">
        <v>0</v>
      </c>
      <c r="I134" s="88">
        <f>'Parâmetros (30h)'!E130*H134</f>
        <v>0</v>
      </c>
    </row>
    <row r="135" ht="13.2" spans="1:9">
      <c r="A135" s="66"/>
      <c r="B135" s="67" t="s">
        <v>180</v>
      </c>
      <c r="C135" s="17"/>
      <c r="D135" s="98">
        <f>5%</f>
        <v>0.05</v>
      </c>
      <c r="E135" s="88">
        <f>'Parâmetros (30h)'!C130*D135</f>
        <v>547.380402738919</v>
      </c>
      <c r="F135" s="98">
        <v>0.05</v>
      </c>
      <c r="G135" s="88">
        <f>'Parâmetros (30h)'!D130*F135</f>
        <v>0</v>
      </c>
      <c r="H135" s="98">
        <v>0.05</v>
      </c>
      <c r="I135" s="88">
        <f>'Parâmetros (30h)'!E130*H135</f>
        <v>0</v>
      </c>
    </row>
    <row r="136" ht="12.75" customHeight="1" spans="1:9">
      <c r="A136" s="125" t="s">
        <v>79</v>
      </c>
      <c r="B136" s="27"/>
      <c r="C136" s="126"/>
      <c r="D136" s="127">
        <f>(1+D130)/(1-(D131+D132))-1</f>
        <v>0.253547776726585</v>
      </c>
      <c r="E136" s="128">
        <f>E130+E131+E132</f>
        <v>2214.30864806083</v>
      </c>
      <c r="F136" s="127">
        <f>(1+F130)/(1-(F131+F132))-1</f>
        <v>0.253547776726585</v>
      </c>
      <c r="G136" s="128">
        <f>G130+G131+G132</f>
        <v>0</v>
      </c>
      <c r="H136" s="127">
        <f>(1+H130)/(1-(H131+H132))-1</f>
        <v>0.253547776726585</v>
      </c>
      <c r="I136" s="128">
        <f>I130+I131+I132</f>
        <v>0</v>
      </c>
    </row>
    <row r="137" ht="12.75" customHeight="1" spans="1:1">
      <c r="A137" s="69" t="s">
        <v>181</v>
      </c>
    </row>
    <row r="138" ht="13.2" spans="1:1">
      <c r="A138" s="69" t="s">
        <v>281</v>
      </c>
    </row>
    <row r="139" ht="12.75" customHeight="1" spans="1:1">
      <c r="A139" s="70" t="s">
        <v>183</v>
      </c>
    </row>
    <row r="140" ht="15.75" customHeight="1"/>
    <row r="141" ht="34.5" customHeight="1" spans="1:6">
      <c r="A141" s="95" t="s">
        <v>184</v>
      </c>
      <c r="B141" s="16"/>
      <c r="C141" s="17"/>
      <c r="D141" s="80" t="s">
        <v>185</v>
      </c>
      <c r="E141" s="80" t="s">
        <v>186</v>
      </c>
      <c r="F141" s="80" t="s">
        <v>187</v>
      </c>
    </row>
    <row r="142" ht="12.75" customHeight="1" spans="1:6">
      <c r="A142" s="66" t="s">
        <v>14</v>
      </c>
      <c r="B142" s="129" t="s">
        <v>188</v>
      </c>
      <c r="C142" s="17"/>
      <c r="D142" s="130">
        <f t="shared" ref="D142:F142" si="30">D24</f>
        <v>4396.2879535</v>
      </c>
      <c r="E142" s="88">
        <f t="shared" si="30"/>
        <v>0</v>
      </c>
      <c r="F142" s="88">
        <f t="shared" si="30"/>
        <v>0</v>
      </c>
    </row>
    <row r="143" ht="27" customHeight="1" spans="1:6">
      <c r="A143" s="66" t="s">
        <v>17</v>
      </c>
      <c r="B143" s="131" t="s">
        <v>189</v>
      </c>
      <c r="C143" s="17"/>
      <c r="D143" s="130">
        <f t="shared" ref="D143:F143" si="31">D75</f>
        <v>3772.77879339111</v>
      </c>
      <c r="E143" s="88">
        <f t="shared" si="31"/>
        <v>0</v>
      </c>
      <c r="F143" s="88">
        <f t="shared" si="31"/>
        <v>0</v>
      </c>
    </row>
    <row r="144" ht="12.75" customHeight="1" spans="1:6">
      <c r="A144" s="66" t="s">
        <v>20</v>
      </c>
      <c r="B144" s="129" t="s">
        <v>190</v>
      </c>
      <c r="C144" s="17"/>
      <c r="D144" s="130">
        <f t="shared" ref="D144:F144" si="32">D88</f>
        <v>322.243378375257</v>
      </c>
      <c r="E144" s="88">
        <f t="shared" si="32"/>
        <v>0</v>
      </c>
      <c r="F144" s="88">
        <f t="shared" si="32"/>
        <v>0</v>
      </c>
    </row>
    <row r="145" ht="27" customHeight="1" spans="1:6">
      <c r="A145" s="66" t="s">
        <v>25</v>
      </c>
      <c r="B145" s="131" t="s">
        <v>143</v>
      </c>
      <c r="C145" s="17"/>
      <c r="D145" s="130">
        <f t="shared" ref="D145:F145" si="33">D114</f>
        <v>241.98928145117</v>
      </c>
      <c r="E145" s="88">
        <f t="shared" si="33"/>
        <v>0</v>
      </c>
      <c r="F145" s="88">
        <f t="shared" si="33"/>
        <v>0</v>
      </c>
    </row>
    <row r="146" ht="12.75" customHeight="1" spans="1:6">
      <c r="A146" s="66" t="s">
        <v>75</v>
      </c>
      <c r="B146" s="131" t="s">
        <v>191</v>
      </c>
      <c r="C146" s="17"/>
      <c r="D146" s="130">
        <f t="shared" ref="D146:F146" si="34">D123</f>
        <v>0</v>
      </c>
      <c r="E146" s="88">
        <f t="shared" si="34"/>
        <v>0</v>
      </c>
      <c r="F146" s="88">
        <f t="shared" si="34"/>
        <v>0</v>
      </c>
    </row>
    <row r="147" ht="12.75" customHeight="1" spans="1:6">
      <c r="A147" s="132" t="s">
        <v>192</v>
      </c>
      <c r="B147" s="16"/>
      <c r="C147" s="17"/>
      <c r="D147" s="133">
        <f t="shared" ref="D147:F147" si="35">SUM(D142:D146)</f>
        <v>8733.29940671754</v>
      </c>
      <c r="E147" s="134">
        <f t="shared" si="35"/>
        <v>0</v>
      </c>
      <c r="F147" s="134">
        <f t="shared" si="35"/>
        <v>0</v>
      </c>
    </row>
    <row r="148" ht="24" customHeight="1" spans="1:6">
      <c r="A148" s="66" t="s">
        <v>77</v>
      </c>
      <c r="B148" s="131" t="s">
        <v>193</v>
      </c>
      <c r="C148" s="17"/>
      <c r="D148" s="130">
        <f>E136</f>
        <v>2214.30864806083</v>
      </c>
      <c r="E148" s="88">
        <f>G136</f>
        <v>0</v>
      </c>
      <c r="F148" s="88">
        <f>I136</f>
        <v>0</v>
      </c>
    </row>
    <row r="149" ht="12.75" customHeight="1" spans="1:6">
      <c r="A149" s="132" t="s">
        <v>194</v>
      </c>
      <c r="B149" s="16"/>
      <c r="C149" s="17"/>
      <c r="D149" s="133">
        <f t="shared" ref="D149:F149" si="36">SUM(D147:D148)</f>
        <v>10947.6080547784</v>
      </c>
      <c r="E149" s="134">
        <f t="shared" si="36"/>
        <v>0</v>
      </c>
      <c r="F149" s="134">
        <f t="shared" si="36"/>
        <v>0</v>
      </c>
    </row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</sheetData>
  <mergeCells count="124">
    <mergeCell ref="A1:I1"/>
    <mergeCell ref="A2:I2"/>
    <mergeCell ref="A3:I3"/>
    <mergeCell ref="A4:I4"/>
    <mergeCell ref="A5:I5"/>
    <mergeCell ref="A6:C6"/>
    <mergeCell ref="B7:C7"/>
    <mergeCell ref="B8:C8"/>
    <mergeCell ref="B9:C9"/>
    <mergeCell ref="B10:C10"/>
    <mergeCell ref="B11:C11"/>
    <mergeCell ref="A12:F12"/>
    <mergeCell ref="A13:F13"/>
    <mergeCell ref="A14:F14"/>
    <mergeCell ref="A16:I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26:I26"/>
    <mergeCell ref="A28:I28"/>
    <mergeCell ref="A29:I29"/>
    <mergeCell ref="B30:C30"/>
    <mergeCell ref="B31:C31"/>
    <mergeCell ref="B32:C32"/>
    <mergeCell ref="B33:C33"/>
    <mergeCell ref="A34:F34"/>
    <mergeCell ref="A35:F35"/>
    <mergeCell ref="A36:F36"/>
    <mergeCell ref="A37:I37"/>
    <mergeCell ref="A39:I39"/>
    <mergeCell ref="A50:H50"/>
    <mergeCell ref="A51:H51"/>
    <mergeCell ref="A52:H52"/>
    <mergeCell ref="A53:H53"/>
    <mergeCell ref="A55:I55"/>
    <mergeCell ref="B56:C56"/>
    <mergeCell ref="B57:C57"/>
    <mergeCell ref="B58:C58"/>
    <mergeCell ref="B59:C59"/>
    <mergeCell ref="B60:C60"/>
    <mergeCell ref="B61:C61"/>
    <mergeCell ref="B62:C62"/>
    <mergeCell ref="B63:C63"/>
    <mergeCell ref="A64:F64"/>
    <mergeCell ref="A65:F65"/>
    <mergeCell ref="A66:F66"/>
    <mergeCell ref="A67:F67"/>
    <mergeCell ref="A68:F68"/>
    <mergeCell ref="A70:I70"/>
    <mergeCell ref="B71:C71"/>
    <mergeCell ref="B72:C72"/>
    <mergeCell ref="B74:C74"/>
    <mergeCell ref="B75:C75"/>
    <mergeCell ref="A76:F76"/>
    <mergeCell ref="A78:I78"/>
    <mergeCell ref="A79:I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A89:I89"/>
    <mergeCell ref="A91:I91"/>
    <mergeCell ref="A92:G92"/>
    <mergeCell ref="A94:I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A105:I105"/>
    <mergeCell ref="B106:C106"/>
    <mergeCell ref="B107:C107"/>
    <mergeCell ref="B108:C108"/>
    <mergeCell ref="A110:I110"/>
    <mergeCell ref="B111:C111"/>
    <mergeCell ref="B112:C112"/>
    <mergeCell ref="B113:C113"/>
    <mergeCell ref="B114:C114"/>
    <mergeCell ref="A115:I115"/>
    <mergeCell ref="A117:I117"/>
    <mergeCell ref="B118:C118"/>
    <mergeCell ref="B119:C119"/>
    <mergeCell ref="B120:C120"/>
    <mergeCell ref="B121:C121"/>
    <mergeCell ref="B122:C122"/>
    <mergeCell ref="B123:C123"/>
    <mergeCell ref="A124:I124"/>
    <mergeCell ref="A125:I125"/>
    <mergeCell ref="A126:I126"/>
    <mergeCell ref="A128:I128"/>
    <mergeCell ref="B129:C129"/>
    <mergeCell ref="B130:C130"/>
    <mergeCell ref="B131:C131"/>
    <mergeCell ref="B132:C132"/>
    <mergeCell ref="B133:C133"/>
    <mergeCell ref="B134:C134"/>
    <mergeCell ref="B135:C135"/>
    <mergeCell ref="A136:C136"/>
    <mergeCell ref="A137:I137"/>
    <mergeCell ref="A138:I138"/>
    <mergeCell ref="A139:I139"/>
    <mergeCell ref="A141:C141"/>
    <mergeCell ref="B142:C142"/>
    <mergeCell ref="B143:C143"/>
    <mergeCell ref="B144:C144"/>
    <mergeCell ref="B145:C145"/>
    <mergeCell ref="B146:C146"/>
    <mergeCell ref="A147:C147"/>
    <mergeCell ref="B148:C148"/>
    <mergeCell ref="A149:C149"/>
  </mergeCells>
  <pageMargins left="0.511811024" right="0.511811024" top="0.787401575" bottom="0.787401575" header="0" footer="0"/>
  <pageSetup paperSize="1" orientation="portrait"/>
  <headerFooter/>
  <rowBreaks count="3" manualBreakCount="3">
    <brk id="38" max="0" man="1"/>
    <brk id="77" max="0" man="1"/>
    <brk id="127" max="0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27"/>
  <sheetViews>
    <sheetView workbookViewId="0">
      <selection activeCell="A1" sqref="A1"/>
    </sheetView>
  </sheetViews>
  <sheetFormatPr defaultColWidth="14.4259259259259" defaultRowHeight="15" customHeight="1"/>
  <cols>
    <col min="1" max="1" width="8.71296296296296" customWidth="1"/>
    <col min="2" max="2" width="38.8611111111111" customWidth="1"/>
    <col min="3" max="8" width="17" customWidth="1"/>
    <col min="9" max="9" width="16.287037037037" customWidth="1"/>
    <col min="10" max="26" width="8.71296296296296" customWidth="1"/>
  </cols>
  <sheetData>
    <row r="1" ht="12.75" customHeight="1" spans="3:8">
      <c r="C1" s="28"/>
      <c r="D1" s="28"/>
      <c r="E1" s="28"/>
      <c r="F1" s="28"/>
      <c r="G1" s="28"/>
      <c r="H1" s="28"/>
    </row>
    <row r="2" ht="15.75" customHeight="1" spans="2:8">
      <c r="B2" s="29" t="s">
        <v>195</v>
      </c>
      <c r="C2" s="30" t="str">
        <f>'Resumo da Contratação'!B17</f>
        <v>Profissional de AEE (Tutor)  40h</v>
      </c>
      <c r="D2" s="16"/>
      <c r="E2" s="16"/>
      <c r="F2" s="16"/>
      <c r="G2" s="16"/>
      <c r="H2" s="17"/>
    </row>
    <row r="3" ht="12.75" customHeight="1" spans="2:8">
      <c r="B3" s="31" t="s">
        <v>196</v>
      </c>
      <c r="C3" s="32" t="s">
        <v>197</v>
      </c>
      <c r="D3" s="32" t="s">
        <v>198</v>
      </c>
      <c r="E3" s="32" t="s">
        <v>199</v>
      </c>
      <c r="F3" s="32" t="s">
        <v>200</v>
      </c>
      <c r="G3" s="32" t="s">
        <v>201</v>
      </c>
      <c r="H3" s="32" t="s">
        <v>202</v>
      </c>
    </row>
    <row r="4" ht="25.5" customHeight="1" spans="2:8">
      <c r="B4" s="33"/>
      <c r="C4" s="34">
        <f>0%</f>
        <v>0</v>
      </c>
      <c r="D4" s="35">
        <f>5.51%</f>
        <v>0.0551</v>
      </c>
      <c r="E4" s="35">
        <f>4.5%</f>
        <v>0.045</v>
      </c>
      <c r="F4" s="35">
        <f>4%</f>
        <v>0.04</v>
      </c>
      <c r="G4" s="35">
        <f>3.8%</f>
        <v>0.038</v>
      </c>
      <c r="H4" s="35">
        <f>3.36%</f>
        <v>0.0336</v>
      </c>
    </row>
    <row r="5" ht="12.75" customHeight="1" spans="2:8">
      <c r="B5" s="36" t="s">
        <v>67</v>
      </c>
      <c r="C5" s="36" t="s">
        <v>197</v>
      </c>
      <c r="D5" s="36" t="s">
        <v>198</v>
      </c>
      <c r="E5" s="36" t="s">
        <v>199</v>
      </c>
      <c r="F5" s="36" t="s">
        <v>200</v>
      </c>
      <c r="G5" s="36" t="s">
        <v>201</v>
      </c>
      <c r="H5" s="36" t="s">
        <v>202</v>
      </c>
    </row>
    <row r="6" ht="12.75" customHeight="1" spans="2:8">
      <c r="B6" s="37" t="s">
        <v>203</v>
      </c>
      <c r="C6" s="38">
        <f>SUM('AEE (30h)'!D18:D20)</f>
        <v>3822.85909</v>
      </c>
      <c r="D6" s="38">
        <f>SUM('AEE (30h)'!E18:E20)</f>
        <v>0</v>
      </c>
      <c r="E6" s="38">
        <f>SUM('AEE (30h)'!F18:F20)</f>
        <v>0</v>
      </c>
      <c r="F6" s="38">
        <f>SUM('AEE (30h)'!G18:G20)</f>
        <v>0</v>
      </c>
      <c r="G6" s="38">
        <f>SUM('AEE (30h)'!H18:H20)</f>
        <v>0</v>
      </c>
      <c r="H6" s="38">
        <f>SUM('AEE (30h)'!I18:I20)</f>
        <v>0</v>
      </c>
    </row>
    <row r="7" ht="12.75" customHeight="1" spans="2:8">
      <c r="B7" s="37" t="s">
        <v>204</v>
      </c>
      <c r="C7" s="9">
        <v>7</v>
      </c>
      <c r="D7" s="9">
        <f t="shared" ref="D7:H7" si="0">C7</f>
        <v>7</v>
      </c>
      <c r="E7" s="9">
        <f t="shared" si="0"/>
        <v>7</v>
      </c>
      <c r="F7" s="9">
        <f t="shared" si="0"/>
        <v>7</v>
      </c>
      <c r="G7" s="9">
        <f t="shared" si="0"/>
        <v>7</v>
      </c>
      <c r="H7" s="9">
        <f t="shared" si="0"/>
        <v>7</v>
      </c>
    </row>
    <row r="8" ht="12.75" customHeight="1" spans="2:8">
      <c r="B8" s="37" t="s">
        <v>205</v>
      </c>
      <c r="C8" s="9">
        <v>12</v>
      </c>
      <c r="D8" s="9">
        <f t="shared" ref="D8:H8" si="1">C8</f>
        <v>12</v>
      </c>
      <c r="E8" s="9">
        <f t="shared" si="1"/>
        <v>12</v>
      </c>
      <c r="F8" s="9">
        <f t="shared" si="1"/>
        <v>12</v>
      </c>
      <c r="G8" s="9">
        <f t="shared" si="1"/>
        <v>12</v>
      </c>
      <c r="H8" s="9">
        <f t="shared" si="1"/>
        <v>12</v>
      </c>
    </row>
    <row r="9" ht="12.75" customHeight="1" spans="2:8">
      <c r="B9" s="37" t="s">
        <v>206</v>
      </c>
      <c r="C9" s="34">
        <f t="shared" ref="C9:H9" si="2">0%</f>
        <v>0</v>
      </c>
      <c r="D9" s="35">
        <f t="shared" si="2"/>
        <v>0</v>
      </c>
      <c r="E9" s="35">
        <f t="shared" si="2"/>
        <v>0</v>
      </c>
      <c r="F9" s="35">
        <f t="shared" si="2"/>
        <v>0</v>
      </c>
      <c r="G9" s="35">
        <f t="shared" si="2"/>
        <v>0</v>
      </c>
      <c r="H9" s="35">
        <f t="shared" si="2"/>
        <v>0</v>
      </c>
    </row>
    <row r="10" ht="12.75" customHeight="1" spans="2:8">
      <c r="B10" s="37" t="s">
        <v>207</v>
      </c>
      <c r="C10" s="38">
        <f>1518</f>
        <v>1518</v>
      </c>
      <c r="D10" s="39">
        <f t="shared" ref="D10:H10" si="3">C10*(1+D9)</f>
        <v>1518</v>
      </c>
      <c r="E10" s="39">
        <f t="shared" si="3"/>
        <v>1518</v>
      </c>
      <c r="F10" s="39">
        <f t="shared" si="3"/>
        <v>1518</v>
      </c>
      <c r="G10" s="39">
        <f t="shared" si="3"/>
        <v>1518</v>
      </c>
      <c r="H10" s="39">
        <f t="shared" si="3"/>
        <v>1518</v>
      </c>
    </row>
    <row r="11" ht="12.75" customHeight="1" spans="2:8">
      <c r="B11" s="37" t="s">
        <v>208</v>
      </c>
      <c r="C11" s="38">
        <f t="shared" ref="C11:H11" si="4">C10</f>
        <v>1518</v>
      </c>
      <c r="D11" s="39">
        <f t="shared" si="4"/>
        <v>1518</v>
      </c>
      <c r="E11" s="39">
        <f t="shared" si="4"/>
        <v>1518</v>
      </c>
      <c r="F11" s="39">
        <f t="shared" si="4"/>
        <v>1518</v>
      </c>
      <c r="G11" s="39">
        <f t="shared" si="4"/>
        <v>1518</v>
      </c>
      <c r="H11" s="39">
        <f t="shared" si="4"/>
        <v>1518</v>
      </c>
    </row>
    <row r="12" ht="12.75" customHeight="1" spans="2:8">
      <c r="B12" s="36" t="s">
        <v>209</v>
      </c>
      <c r="C12" s="36" t="s">
        <v>197</v>
      </c>
      <c r="D12" s="36" t="s">
        <v>198</v>
      </c>
      <c r="E12" s="36" t="s">
        <v>199</v>
      </c>
      <c r="F12" s="36" t="s">
        <v>200</v>
      </c>
      <c r="G12" s="36" t="s">
        <v>201</v>
      </c>
      <c r="H12" s="36" t="s">
        <v>202</v>
      </c>
    </row>
    <row r="13" ht="12.75" customHeight="1" spans="2:8">
      <c r="B13" s="37" t="s">
        <v>210</v>
      </c>
      <c r="C13" s="38">
        <f>SUM('AEE (30h)'!D18:D22)</f>
        <v>3822.85909</v>
      </c>
      <c r="D13" s="38">
        <f>SUM('AEE (30h)'!E18:E22)</f>
        <v>0</v>
      </c>
      <c r="E13" s="38">
        <f>SUM('AEE (30h)'!F18:F22)</f>
        <v>0</v>
      </c>
      <c r="F13" s="38">
        <f>SUM('AEE (30h)'!G18:G22)</f>
        <v>0</v>
      </c>
      <c r="G13" s="38">
        <f>SUM('AEE (30h)'!H18:H22)</f>
        <v>0</v>
      </c>
      <c r="H13" s="38">
        <f>SUM('AEE (30h)'!I18:I22)</f>
        <v>0</v>
      </c>
    </row>
    <row r="14" ht="12.75" customHeight="1" spans="2:8">
      <c r="B14" s="36" t="s">
        <v>211</v>
      </c>
      <c r="C14" s="36" t="s">
        <v>197</v>
      </c>
      <c r="D14" s="36" t="s">
        <v>198</v>
      </c>
      <c r="E14" s="36" t="s">
        <v>199</v>
      </c>
      <c r="F14" s="36" t="s">
        <v>200</v>
      </c>
      <c r="G14" s="36" t="s">
        <v>201</v>
      </c>
      <c r="H14" s="36" t="s">
        <v>202</v>
      </c>
    </row>
    <row r="15" ht="12.75" customHeight="1" spans="2:8">
      <c r="B15" s="37" t="s">
        <v>212</v>
      </c>
      <c r="C15" s="38">
        <f>C13+'AEE (30h)'!D31</f>
        <v>4141.43068083333</v>
      </c>
      <c r="D15" s="38">
        <f>D13+'AEE (30h)'!E31</f>
        <v>0</v>
      </c>
      <c r="E15" s="38">
        <f>E13+'AEE (30h)'!F31</f>
        <v>0</v>
      </c>
      <c r="F15" s="38">
        <f>F13+'AEE (30h)'!G31</f>
        <v>0</v>
      </c>
      <c r="G15" s="38">
        <f>G13+'AEE (30h)'!H31</f>
        <v>0</v>
      </c>
      <c r="H15" s="38">
        <f>H13+'AEE (30h)'!I31</f>
        <v>0</v>
      </c>
    </row>
    <row r="16" ht="12.75" customHeight="1" spans="2:8">
      <c r="B16" s="36" t="s">
        <v>213</v>
      </c>
      <c r="C16" s="36" t="s">
        <v>197</v>
      </c>
      <c r="D16" s="36" t="s">
        <v>198</v>
      </c>
      <c r="E16" s="36" t="s">
        <v>199</v>
      </c>
      <c r="F16" s="36" t="s">
        <v>200</v>
      </c>
      <c r="G16" s="36" t="s">
        <v>201</v>
      </c>
      <c r="H16" s="36" t="s">
        <v>202</v>
      </c>
    </row>
    <row r="17" ht="12.75" customHeight="1" spans="2:8">
      <c r="B17" s="37" t="s">
        <v>214</v>
      </c>
      <c r="C17" s="40">
        <f t="shared" ref="C17:H17" si="5">ROUND(((365.25-104-12)/12),0)</f>
        <v>21</v>
      </c>
      <c r="D17" s="41">
        <f t="shared" si="5"/>
        <v>21</v>
      </c>
      <c r="E17" s="41">
        <f t="shared" si="5"/>
        <v>21</v>
      </c>
      <c r="F17" s="41">
        <f t="shared" si="5"/>
        <v>21</v>
      </c>
      <c r="G17" s="41">
        <f t="shared" si="5"/>
        <v>21</v>
      </c>
      <c r="H17" s="41">
        <f t="shared" si="5"/>
        <v>21</v>
      </c>
    </row>
    <row r="18" ht="12.75" customHeight="1" spans="2:8">
      <c r="B18" s="37" t="s">
        <v>215</v>
      </c>
      <c r="C18" s="40">
        <f>4.9</f>
        <v>4.9</v>
      </c>
      <c r="D18" s="41">
        <f t="shared" ref="D18:H18" si="6">C18</f>
        <v>4.9</v>
      </c>
      <c r="E18" s="41">
        <f t="shared" si="6"/>
        <v>4.9</v>
      </c>
      <c r="F18" s="41">
        <f t="shared" si="6"/>
        <v>4.9</v>
      </c>
      <c r="G18" s="41">
        <f t="shared" si="6"/>
        <v>4.9</v>
      </c>
      <c r="H18" s="41">
        <f t="shared" si="6"/>
        <v>4.9</v>
      </c>
    </row>
    <row r="19" ht="12.75" customHeight="1" spans="2:8">
      <c r="B19" s="37" t="s">
        <v>216</v>
      </c>
      <c r="C19" s="9">
        <v>2</v>
      </c>
      <c r="D19" s="9">
        <v>2</v>
      </c>
      <c r="E19" s="9">
        <v>2</v>
      </c>
      <c r="F19" s="9">
        <v>2</v>
      </c>
      <c r="G19" s="9">
        <v>2</v>
      </c>
      <c r="H19" s="9">
        <v>2</v>
      </c>
    </row>
    <row r="20" ht="12.75" customHeight="1" spans="2:8">
      <c r="B20" s="37" t="s">
        <v>217</v>
      </c>
      <c r="C20" s="34">
        <f>6%</f>
        <v>0.06</v>
      </c>
      <c r="D20" s="34">
        <f t="shared" ref="D20:H20" si="7">C20</f>
        <v>0.06</v>
      </c>
      <c r="E20" s="34">
        <f t="shared" si="7"/>
        <v>0.06</v>
      </c>
      <c r="F20" s="34">
        <f t="shared" si="7"/>
        <v>0.06</v>
      </c>
      <c r="G20" s="34">
        <f t="shared" si="7"/>
        <v>0.06</v>
      </c>
      <c r="H20" s="34">
        <f t="shared" si="7"/>
        <v>0.06</v>
      </c>
    </row>
    <row r="21" ht="12.75" customHeight="1" spans="2:8">
      <c r="B21" s="37" t="s">
        <v>218</v>
      </c>
      <c r="C21" s="38">
        <f>260</f>
        <v>260</v>
      </c>
      <c r="D21" s="39">
        <f t="shared" ref="D21:H21" si="8">C21</f>
        <v>260</v>
      </c>
      <c r="E21" s="39">
        <f t="shared" si="8"/>
        <v>260</v>
      </c>
      <c r="F21" s="39">
        <f t="shared" si="8"/>
        <v>260</v>
      </c>
      <c r="G21" s="39">
        <f t="shared" si="8"/>
        <v>260</v>
      </c>
      <c r="H21" s="39">
        <f t="shared" si="8"/>
        <v>260</v>
      </c>
    </row>
    <row r="22" ht="12.75" customHeight="1" spans="2:8">
      <c r="B22" s="37" t="s">
        <v>219</v>
      </c>
      <c r="C22" s="42">
        <f t="shared" ref="C22:H22" si="9">20%*0</f>
        <v>0</v>
      </c>
      <c r="D22" s="43">
        <f t="shared" si="9"/>
        <v>0</v>
      </c>
      <c r="E22" s="43">
        <f t="shared" si="9"/>
        <v>0</v>
      </c>
      <c r="F22" s="43">
        <f t="shared" si="9"/>
        <v>0</v>
      </c>
      <c r="G22" s="43">
        <f t="shared" si="9"/>
        <v>0</v>
      </c>
      <c r="H22" s="43">
        <f t="shared" si="9"/>
        <v>0</v>
      </c>
    </row>
    <row r="23" ht="12.75" customHeight="1" spans="2:8">
      <c r="B23" s="36" t="s">
        <v>134</v>
      </c>
      <c r="C23" s="36" t="s">
        <v>197</v>
      </c>
      <c r="D23" s="36" t="s">
        <v>198</v>
      </c>
      <c r="E23" s="36" t="s">
        <v>199</v>
      </c>
      <c r="F23" s="36" t="s">
        <v>200</v>
      </c>
      <c r="G23" s="36" t="s">
        <v>201</v>
      </c>
      <c r="H23" s="36" t="s">
        <v>202</v>
      </c>
    </row>
    <row r="24" ht="12.75" customHeight="1" spans="2:8">
      <c r="B24" s="37" t="s">
        <v>220</v>
      </c>
      <c r="C24" s="42">
        <v>0.05</v>
      </c>
      <c r="D24" s="43">
        <f t="shared" ref="D24:H24" si="10">C24</f>
        <v>0.05</v>
      </c>
      <c r="E24" s="43">
        <f t="shared" si="10"/>
        <v>0.05</v>
      </c>
      <c r="F24" s="43">
        <f t="shared" si="10"/>
        <v>0.05</v>
      </c>
      <c r="G24" s="43">
        <f t="shared" si="10"/>
        <v>0.05</v>
      </c>
      <c r="H24" s="43">
        <f t="shared" si="10"/>
        <v>0.05</v>
      </c>
    </row>
    <row r="25" ht="12.75" customHeight="1" spans="2:8">
      <c r="B25" s="44" t="s">
        <v>221</v>
      </c>
      <c r="C25" s="34">
        <v>0.985</v>
      </c>
      <c r="D25" s="35">
        <f t="shared" ref="D25:H25" si="11">C25</f>
        <v>0.985</v>
      </c>
      <c r="E25" s="35">
        <f t="shared" si="11"/>
        <v>0.985</v>
      </c>
      <c r="F25" s="35">
        <f t="shared" si="11"/>
        <v>0.985</v>
      </c>
      <c r="G25" s="35">
        <f t="shared" si="11"/>
        <v>0.985</v>
      </c>
      <c r="H25" s="35">
        <f t="shared" si="11"/>
        <v>0.985</v>
      </c>
    </row>
    <row r="26" ht="12.75" customHeight="1" spans="2:8">
      <c r="B26" s="37" t="s">
        <v>222</v>
      </c>
      <c r="C26" s="34">
        <v>0.01</v>
      </c>
      <c r="D26" s="35">
        <f t="shared" ref="D26:H26" si="12">C26</f>
        <v>0.01</v>
      </c>
      <c r="E26" s="35">
        <f t="shared" si="12"/>
        <v>0.01</v>
      </c>
      <c r="F26" s="35">
        <f t="shared" si="12"/>
        <v>0.01</v>
      </c>
      <c r="G26" s="35">
        <f t="shared" si="12"/>
        <v>0.01</v>
      </c>
      <c r="H26" s="35">
        <f t="shared" si="12"/>
        <v>0.01</v>
      </c>
    </row>
    <row r="27" ht="12.75" customHeight="1" spans="2:8">
      <c r="B27" s="37" t="s">
        <v>223</v>
      </c>
      <c r="C27" s="9">
        <v>9</v>
      </c>
      <c r="D27" s="45">
        <f t="shared" ref="D27:H27" si="13">C27</f>
        <v>9</v>
      </c>
      <c r="E27" s="45">
        <f t="shared" si="13"/>
        <v>9</v>
      </c>
      <c r="F27" s="45">
        <f t="shared" si="13"/>
        <v>9</v>
      </c>
      <c r="G27" s="45">
        <f t="shared" si="13"/>
        <v>9</v>
      </c>
      <c r="H27" s="45">
        <f t="shared" si="13"/>
        <v>9</v>
      </c>
    </row>
    <row r="28" ht="12.75" customHeight="1" spans="2:8">
      <c r="B28" s="37" t="s">
        <v>224</v>
      </c>
      <c r="C28" s="34">
        <v>0.005</v>
      </c>
      <c r="D28" s="35">
        <f t="shared" ref="D28:H28" si="14">C28</f>
        <v>0.005</v>
      </c>
      <c r="E28" s="35">
        <f t="shared" si="14"/>
        <v>0.005</v>
      </c>
      <c r="F28" s="35">
        <f t="shared" si="14"/>
        <v>0.005</v>
      </c>
      <c r="G28" s="35">
        <f t="shared" si="14"/>
        <v>0.005</v>
      </c>
      <c r="H28" s="35">
        <f t="shared" si="14"/>
        <v>0.005</v>
      </c>
    </row>
    <row r="29" ht="12.75" customHeight="1" spans="2:8">
      <c r="B29" s="37" t="s">
        <v>223</v>
      </c>
      <c r="C29" s="9">
        <v>3</v>
      </c>
      <c r="D29" s="45">
        <f t="shared" ref="D29:H29" si="15">C29</f>
        <v>3</v>
      </c>
      <c r="E29" s="45">
        <f t="shared" si="15"/>
        <v>3</v>
      </c>
      <c r="F29" s="45">
        <f t="shared" si="15"/>
        <v>3</v>
      </c>
      <c r="G29" s="45">
        <f t="shared" si="15"/>
        <v>3</v>
      </c>
      <c r="H29" s="45">
        <f t="shared" si="15"/>
        <v>3</v>
      </c>
    </row>
    <row r="30" ht="12.75" customHeight="1" spans="2:8">
      <c r="B30" s="37" t="s">
        <v>225</v>
      </c>
      <c r="C30" s="38">
        <f>'AEE (30h)'!D24+'AEE (30h)'!D33</f>
        <v>5139.62166544445</v>
      </c>
      <c r="D30" s="38">
        <f>'AEE (30h)'!E24+'AEE (30h)'!E33</f>
        <v>0</v>
      </c>
      <c r="E30" s="38">
        <f>'AEE (30h)'!F24+'AEE (30h)'!F33</f>
        <v>0</v>
      </c>
      <c r="F30" s="38">
        <f>'AEE (30h)'!G24+'AEE (30h)'!G33</f>
        <v>0</v>
      </c>
      <c r="G30" s="38">
        <f>'AEE (30h)'!H24+'AEE (30h)'!H33</f>
        <v>0</v>
      </c>
      <c r="H30" s="38">
        <f>'AEE (30h)'!I24+'AEE (30h)'!I33</f>
        <v>0</v>
      </c>
    </row>
    <row r="31" ht="12.75" customHeight="1" spans="2:8">
      <c r="B31" s="37" t="s">
        <v>226</v>
      </c>
      <c r="C31" s="38">
        <f>'AEE (30h)'!D24+'AEE (30h)'!D31</f>
        <v>4714.85954433333</v>
      </c>
      <c r="D31" s="38">
        <f>'AEE (30h)'!E24+'AEE (30h)'!E31</f>
        <v>0</v>
      </c>
      <c r="E31" s="38">
        <f>'AEE (30h)'!F24+'AEE (30h)'!F31</f>
        <v>0</v>
      </c>
      <c r="F31" s="38">
        <f>'AEE (30h)'!G24+'AEE (30h)'!G31</f>
        <v>0</v>
      </c>
      <c r="G31" s="38">
        <f>'AEE (30h)'!H24+'AEE (30h)'!H31</f>
        <v>0</v>
      </c>
      <c r="H31" s="38">
        <f>'AEE (30h)'!I24+'AEE (30h)'!I31</f>
        <v>0</v>
      </c>
    </row>
    <row r="32" ht="12.75" customHeight="1" spans="2:8">
      <c r="B32" s="37" t="s">
        <v>227</v>
      </c>
      <c r="C32" s="38">
        <f>('AEE (30h)'!D24-'AEE (30h)'!D23)+('AEE (30h)'!D59+'AEE (30h)'!D60)</f>
        <v>3903.57909</v>
      </c>
      <c r="D32" s="38">
        <f>('AEE (30h)'!E24-'AEE (30h)'!E23)+('AEE (30h)'!E59+'AEE (30h)'!E60)</f>
        <v>0</v>
      </c>
      <c r="E32" s="38">
        <f>('AEE (30h)'!F24-'AEE (30h)'!F23)+('AEE (30h)'!F59+'AEE (30h)'!F60)</f>
        <v>0</v>
      </c>
      <c r="F32" s="38">
        <f>('AEE (30h)'!G24-'AEE (30h)'!G23)+('AEE (30h)'!G59+'AEE (30h)'!G60)</f>
        <v>0</v>
      </c>
      <c r="G32" s="38">
        <f>('AEE (30h)'!H24-'AEE (30h)'!H23)+('AEE (30h)'!H59+'AEE (30h)'!H60)</f>
        <v>0</v>
      </c>
      <c r="H32" s="38">
        <f>('AEE (30h)'!I24-'AEE (30h)'!I23)+('AEE (30h)'!I59+'AEE (30h)'!I60)</f>
        <v>0</v>
      </c>
    </row>
    <row r="33" ht="12.75" customHeight="1" spans="2:8">
      <c r="B33" s="37" t="s">
        <v>228</v>
      </c>
      <c r="C33" s="38">
        <f>'AEE (30h)'!D24-'AEE (30h)'!D23</f>
        <v>3822.85909</v>
      </c>
      <c r="D33" s="38">
        <f>'AEE (30h)'!E24-'AEE (30h)'!E23</f>
        <v>0</v>
      </c>
      <c r="E33" s="38">
        <f>'AEE (30h)'!F24-'AEE (30h)'!F23</f>
        <v>0</v>
      </c>
      <c r="F33" s="38">
        <f>'AEE (30h)'!G24-'AEE (30h)'!G23</f>
        <v>0</v>
      </c>
      <c r="G33" s="38">
        <f>'AEE (30h)'!H24-'AEE (30h)'!H23</f>
        <v>0</v>
      </c>
      <c r="H33" s="38">
        <f>'AEE (30h)'!I24-'AEE (30h)'!I23</f>
        <v>0</v>
      </c>
    </row>
    <row r="34" ht="12.75" customHeight="1" spans="2:8">
      <c r="B34" s="36" t="s">
        <v>229</v>
      </c>
      <c r="C34" s="36" t="s">
        <v>197</v>
      </c>
      <c r="D34" s="36" t="s">
        <v>198</v>
      </c>
      <c r="E34" s="36" t="s">
        <v>199</v>
      </c>
      <c r="F34" s="36" t="s">
        <v>200</v>
      </c>
      <c r="G34" s="36" t="s">
        <v>201</v>
      </c>
      <c r="H34" s="36" t="s">
        <v>202</v>
      </c>
    </row>
    <row r="35" ht="12.75" customHeight="1" spans="2:8">
      <c r="B35" s="37" t="s">
        <v>230</v>
      </c>
      <c r="C35" s="38">
        <f>('AEE (30h)'!D142+'AEE (30h)'!D143+'AEE (30h)'!D144+'AEE (30h)'!D100+('AEE (30h)'!D146-('Parâmetros (30h)'!H74+'Parâmetros (30h)'!H95)))</f>
        <v>8499.57459669663</v>
      </c>
      <c r="D35" s="38">
        <f>('AEE (30h)'!E142+'AEE (30h)'!E143+'AEE (30h)'!E144+'AEE (30h)'!E100+('AEE (30h)'!E146-('Parâmetros (30h)'!I74+'Parâmetros (30h)'!I95)))</f>
        <v>0</v>
      </c>
      <c r="E35" s="38">
        <f>('AEE (30h)'!F142+'AEE (30h)'!F143+'AEE (30h)'!F144+'AEE (30h)'!F100+('AEE (30h)'!F146-('Parâmetros (30h)'!J74+'Parâmetros (30h)'!J95)))</f>
        <v>0</v>
      </c>
      <c r="F35" s="38">
        <f>('AEE (30h)'!G142+'AEE (30h)'!G143+'AEE (30h)'!G144+'AEE (30h)'!G100+('AEE (30h)'!G146-('Parâmetros (30h)'!K74+'Parâmetros (30h)'!K95)))</f>
        <v>0</v>
      </c>
      <c r="G35" s="38">
        <f>('AEE (30h)'!H142+'AEE (30h)'!H143+'AEE (30h)'!H144+'AEE (30h)'!H100+('AEE (30h)'!H146-('Parâmetros (30h)'!L74+'Parâmetros (30h)'!L95)))</f>
        <v>0</v>
      </c>
      <c r="H35" s="38">
        <f>('AEE (30h)'!I142+'AEE (30h)'!I143+'AEE (30h)'!I144+'AEE (30h)'!I100+('AEE (30h)'!I146-('Parâmetros (30h)'!M74+'Parâmetros (30h)'!M95)))</f>
        <v>0</v>
      </c>
    </row>
    <row r="36" ht="12.75" customHeight="1" spans="2:8">
      <c r="B36" s="37" t="s">
        <v>231</v>
      </c>
      <c r="C36" s="38">
        <f>('AEE (30h)'!D24-'AEE (30h)'!D23)+'AEE (30h)'!D31</f>
        <v>4141.43068083333</v>
      </c>
      <c r="D36" s="38">
        <f>('AEE (30h)'!E24-'AEE (30h)'!E23)+'AEE (30h)'!E31</f>
        <v>0</v>
      </c>
      <c r="E36" s="38">
        <f>('AEE (30h)'!F24-'AEE (30h)'!F23)+'AEE (30h)'!F31</f>
        <v>0</v>
      </c>
      <c r="F36" s="38">
        <f>('AEE (30h)'!G24-'AEE (30h)'!G23)+'AEE (30h)'!G31</f>
        <v>0</v>
      </c>
      <c r="G36" s="38">
        <f>('AEE (30h)'!H24-'AEE (30h)'!H23)+'AEE (30h)'!H31</f>
        <v>0</v>
      </c>
      <c r="H36" s="38">
        <f>('AEE (30h)'!I24-'AEE (30h)'!I23)+'AEE (30h)'!I31</f>
        <v>0</v>
      </c>
    </row>
    <row r="37" ht="12.75" customHeight="1" spans="2:8">
      <c r="B37" s="37" t="s">
        <v>232</v>
      </c>
      <c r="C37" s="9">
        <f>6.1198</f>
        <v>6.1198</v>
      </c>
      <c r="D37" s="45">
        <f t="shared" ref="D37:E37" si="16">C37</f>
        <v>6.1198</v>
      </c>
      <c r="E37" s="45">
        <f t="shared" si="16"/>
        <v>6.1198</v>
      </c>
      <c r="F37" s="9">
        <f>6.1198</f>
        <v>6.1198</v>
      </c>
      <c r="G37" s="45">
        <f t="shared" ref="G37:H37" si="17">F37</f>
        <v>6.1198</v>
      </c>
      <c r="H37" s="45">
        <f t="shared" si="17"/>
        <v>6.1198</v>
      </c>
    </row>
    <row r="38" ht="12.75" customHeight="1" spans="2:8">
      <c r="B38" s="37" t="s">
        <v>233</v>
      </c>
      <c r="C38" s="9">
        <f>0.3269</f>
        <v>0.3269</v>
      </c>
      <c r="D38" s="45">
        <f t="shared" ref="D38:E38" si="18">C38</f>
        <v>0.3269</v>
      </c>
      <c r="E38" s="45">
        <f t="shared" si="18"/>
        <v>0.3269</v>
      </c>
      <c r="F38" s="9">
        <f>0.3269</f>
        <v>0.3269</v>
      </c>
      <c r="G38" s="45">
        <f t="shared" ref="G38:H38" si="19">F38</f>
        <v>0.3269</v>
      </c>
      <c r="H38" s="45">
        <f t="shared" si="19"/>
        <v>0.3269</v>
      </c>
    </row>
    <row r="39" ht="12.75" customHeight="1" spans="2:8">
      <c r="B39" s="37" t="s">
        <v>234</v>
      </c>
      <c r="C39" s="9">
        <f>0.4829</f>
        <v>0.4829</v>
      </c>
      <c r="D39" s="45">
        <f t="shared" ref="D39:E39" si="20">C39</f>
        <v>0.4829</v>
      </c>
      <c r="E39" s="45">
        <f t="shared" si="20"/>
        <v>0.4829</v>
      </c>
      <c r="F39" s="9">
        <f>0.4829</f>
        <v>0.4829</v>
      </c>
      <c r="G39" s="45">
        <f t="shared" ref="G39:H39" si="21">F39</f>
        <v>0.4829</v>
      </c>
      <c r="H39" s="45">
        <f t="shared" si="21"/>
        <v>0.4829</v>
      </c>
    </row>
    <row r="40" ht="12.75" customHeight="1" spans="2:8">
      <c r="B40" s="37" t="s">
        <v>235</v>
      </c>
      <c r="C40" s="46">
        <f>1.1225%</f>
        <v>0.011225</v>
      </c>
      <c r="D40" s="47">
        <f t="shared" ref="D40:E40" si="22">C40</f>
        <v>0.011225</v>
      </c>
      <c r="E40" s="47">
        <f t="shared" si="22"/>
        <v>0.011225</v>
      </c>
      <c r="F40" s="46">
        <f>1.1225%</f>
        <v>0.011225</v>
      </c>
      <c r="G40" s="47">
        <f t="shared" ref="G40:H40" si="23">F40</f>
        <v>0.011225</v>
      </c>
      <c r="H40" s="47">
        <f t="shared" si="23"/>
        <v>0.011225</v>
      </c>
    </row>
    <row r="41" ht="12.75" customHeight="1" spans="2:8">
      <c r="B41" s="48"/>
      <c r="C41" s="49"/>
      <c r="D41" s="49"/>
      <c r="E41" s="28"/>
      <c r="F41" s="28"/>
      <c r="G41" s="28"/>
      <c r="H41" s="28"/>
    </row>
    <row r="42" ht="13.2" spans="2:8">
      <c r="B42" s="1" t="s">
        <v>236</v>
      </c>
      <c r="C42" s="2"/>
      <c r="D42" s="2"/>
      <c r="E42" s="2"/>
      <c r="F42" s="2"/>
      <c r="G42" s="2"/>
      <c r="H42" s="2"/>
    </row>
    <row r="43" ht="13.2" spans="2:2">
      <c r="B43" s="2"/>
    </row>
    <row r="44" ht="9.75" customHeight="1" spans="3:8">
      <c r="C44" s="28"/>
      <c r="D44" s="28"/>
      <c r="E44" s="28"/>
      <c r="F44" s="28"/>
      <c r="G44" s="28"/>
      <c r="H44" s="28"/>
    </row>
    <row r="45" ht="13.2" spans="2:8">
      <c r="B45" s="1" t="s">
        <v>237</v>
      </c>
      <c r="C45" s="2"/>
      <c r="D45" s="2"/>
      <c r="E45" s="2"/>
      <c r="F45" s="2"/>
      <c r="G45" s="2"/>
      <c r="H45" s="2"/>
    </row>
    <row r="46" ht="13.2" spans="2:2">
      <c r="B46" s="2"/>
    </row>
    <row r="47" ht="12.75" customHeight="1" spans="2:8">
      <c r="B47" s="50"/>
      <c r="C47" s="28"/>
      <c r="D47" s="51" t="s">
        <v>28</v>
      </c>
      <c r="E47" s="51" t="s">
        <v>238</v>
      </c>
      <c r="F47" s="51" t="s">
        <v>239</v>
      </c>
      <c r="G47" s="51" t="s">
        <v>240</v>
      </c>
      <c r="H47" s="51" t="s">
        <v>241</v>
      </c>
    </row>
    <row r="48" ht="12.75" customHeight="1" spans="2:8">
      <c r="B48" s="50"/>
      <c r="C48" s="28"/>
      <c r="D48" s="52">
        <v>1</v>
      </c>
      <c r="E48" s="53">
        <f t="shared" ref="E48:F48" si="24">0</f>
        <v>0</v>
      </c>
      <c r="F48" s="52">
        <f t="shared" si="24"/>
        <v>0</v>
      </c>
      <c r="G48" s="52">
        <f t="shared" ref="G48:G50" si="25">1</f>
        <v>1</v>
      </c>
      <c r="H48" s="53">
        <f t="shared" ref="H48:H50" si="26">E48*F48/G48</f>
        <v>0</v>
      </c>
    </row>
    <row r="49" ht="12.75" customHeight="1" spans="2:8">
      <c r="B49" s="50"/>
      <c r="C49" s="28"/>
      <c r="D49" s="52">
        <v>2</v>
      </c>
      <c r="E49" s="53">
        <f t="shared" ref="E49:F49" si="27">0</f>
        <v>0</v>
      </c>
      <c r="F49" s="52">
        <f t="shared" si="27"/>
        <v>0</v>
      </c>
      <c r="G49" s="52">
        <f t="shared" si="25"/>
        <v>1</v>
      </c>
      <c r="H49" s="53">
        <f t="shared" si="26"/>
        <v>0</v>
      </c>
    </row>
    <row r="50" ht="12.75" customHeight="1" spans="2:8">
      <c r="B50" s="50"/>
      <c r="C50" s="28"/>
      <c r="D50" s="52">
        <v>3</v>
      </c>
      <c r="E50" s="53">
        <f t="shared" ref="E50:F50" si="28">0</f>
        <v>0</v>
      </c>
      <c r="F50" s="52">
        <f t="shared" si="28"/>
        <v>0</v>
      </c>
      <c r="G50" s="52">
        <f t="shared" si="25"/>
        <v>1</v>
      </c>
      <c r="H50" s="53">
        <f t="shared" si="26"/>
        <v>0</v>
      </c>
    </row>
    <row r="51" ht="12.75" customHeight="1" spans="2:8">
      <c r="B51" s="50"/>
      <c r="C51" s="28"/>
      <c r="D51" s="54" t="s">
        <v>242</v>
      </c>
      <c r="E51" s="16"/>
      <c r="F51" s="16"/>
      <c r="G51" s="17"/>
      <c r="H51" s="55">
        <f>SUM(H48:H50)</f>
        <v>0</v>
      </c>
    </row>
    <row r="52" ht="12.75" customHeight="1" spans="2:8">
      <c r="B52" s="56"/>
      <c r="C52" s="56"/>
      <c r="D52" s="56"/>
      <c r="E52" s="56"/>
      <c r="F52" s="56"/>
      <c r="G52" s="56"/>
      <c r="H52" s="56"/>
    </row>
    <row r="53" ht="12.75" customHeight="1" spans="2:8">
      <c r="B53" s="1" t="s">
        <v>243</v>
      </c>
      <c r="C53" s="2"/>
      <c r="D53" s="2"/>
      <c r="E53" s="2"/>
      <c r="F53" s="2"/>
      <c r="G53" s="2"/>
      <c r="H53" s="2"/>
    </row>
    <row r="54" ht="12.75" customHeight="1" spans="2:8">
      <c r="B54" s="50"/>
      <c r="C54" s="28"/>
      <c r="D54" s="51" t="s">
        <v>28</v>
      </c>
      <c r="E54" s="51" t="s">
        <v>238</v>
      </c>
      <c r="F54" s="51" t="s">
        <v>239</v>
      </c>
      <c r="G54" s="51" t="s">
        <v>244</v>
      </c>
      <c r="H54" s="51" t="s">
        <v>241</v>
      </c>
    </row>
    <row r="55" ht="12.75" customHeight="1" spans="2:8">
      <c r="B55" s="50"/>
      <c r="C55" s="28"/>
      <c r="D55" s="52">
        <f t="shared" ref="D55:D57" si="29">D48</f>
        <v>1</v>
      </c>
      <c r="E55" s="53">
        <f t="shared" ref="E55:E57" si="30">E48*1.0519528</f>
        <v>0</v>
      </c>
      <c r="F55" s="52">
        <f t="shared" ref="F55:G55" si="31">F48</f>
        <v>0</v>
      </c>
      <c r="G55" s="52">
        <f t="shared" si="31"/>
        <v>1</v>
      </c>
      <c r="H55" s="53">
        <f t="shared" ref="H55:H57" si="32">E55*F55/G55</f>
        <v>0</v>
      </c>
    </row>
    <row r="56" ht="12.75" customHeight="1" spans="2:8">
      <c r="B56" s="50"/>
      <c r="C56" s="28"/>
      <c r="D56" s="52">
        <f t="shared" si="29"/>
        <v>2</v>
      </c>
      <c r="E56" s="53">
        <f t="shared" si="30"/>
        <v>0</v>
      </c>
      <c r="F56" s="52">
        <f t="shared" ref="F56:G56" si="33">F49</f>
        <v>0</v>
      </c>
      <c r="G56" s="52">
        <f t="shared" si="33"/>
        <v>1</v>
      </c>
      <c r="H56" s="53">
        <f t="shared" si="32"/>
        <v>0</v>
      </c>
    </row>
    <row r="57" ht="12.75" customHeight="1" spans="2:8">
      <c r="B57" s="50"/>
      <c r="C57" s="28"/>
      <c r="D57" s="52">
        <f t="shared" si="29"/>
        <v>3</v>
      </c>
      <c r="E57" s="53">
        <f t="shared" si="30"/>
        <v>0</v>
      </c>
      <c r="F57" s="52">
        <f t="shared" ref="F57:G57" si="34">F50</f>
        <v>0</v>
      </c>
      <c r="G57" s="52">
        <f t="shared" si="34"/>
        <v>1</v>
      </c>
      <c r="H57" s="53">
        <f t="shared" si="32"/>
        <v>0</v>
      </c>
    </row>
    <row r="58" ht="12.75" customHeight="1" spans="2:8">
      <c r="B58" s="50"/>
      <c r="C58" s="28"/>
      <c r="D58" s="54" t="s">
        <v>242</v>
      </c>
      <c r="E58" s="16"/>
      <c r="F58" s="16"/>
      <c r="G58" s="17"/>
      <c r="H58" s="55">
        <f>SUM(H55:H57)</f>
        <v>0</v>
      </c>
    </row>
    <row r="59" ht="12.75" customHeight="1" spans="2:8">
      <c r="B59" s="50"/>
      <c r="C59" s="28"/>
      <c r="D59" s="57" t="s">
        <v>245</v>
      </c>
      <c r="E59" s="27"/>
      <c r="F59" s="27"/>
      <c r="G59" s="27"/>
      <c r="H59" s="27"/>
    </row>
    <row r="60" ht="12.75" customHeight="1" spans="2:8">
      <c r="B60" s="56"/>
      <c r="C60" s="56"/>
      <c r="D60" s="56"/>
      <c r="E60" s="56"/>
      <c r="F60" s="56"/>
      <c r="G60" s="56"/>
      <c r="H60" s="56"/>
    </row>
    <row r="61" ht="12.75" customHeight="1" spans="2:8">
      <c r="B61" s="1" t="s">
        <v>246</v>
      </c>
      <c r="C61" s="2"/>
      <c r="D61" s="2"/>
      <c r="E61" s="2"/>
      <c r="F61" s="2"/>
      <c r="G61" s="2"/>
      <c r="H61" s="2"/>
    </row>
    <row r="62" ht="12.75" customHeight="1" spans="2:8">
      <c r="B62" s="50"/>
      <c r="C62" s="28"/>
      <c r="D62" s="51" t="s">
        <v>28</v>
      </c>
      <c r="E62" s="51" t="s">
        <v>238</v>
      </c>
      <c r="F62" s="51" t="s">
        <v>239</v>
      </c>
      <c r="G62" s="51" t="s">
        <v>244</v>
      </c>
      <c r="H62" s="51" t="s">
        <v>241</v>
      </c>
    </row>
    <row r="63" ht="12.75" customHeight="1" spans="2:8">
      <c r="B63" s="50"/>
      <c r="C63" s="28"/>
      <c r="D63" s="52">
        <f t="shared" ref="D63:D65" si="35">D48</f>
        <v>1</v>
      </c>
      <c r="E63" s="53">
        <f t="shared" ref="E63:E65" si="36">E55*1.0519528</f>
        <v>0</v>
      </c>
      <c r="F63" s="52">
        <f t="shared" ref="F63:G63" si="37">F48</f>
        <v>0</v>
      </c>
      <c r="G63" s="52">
        <f t="shared" si="37"/>
        <v>1</v>
      </c>
      <c r="H63" s="53">
        <f t="shared" ref="H63:H65" si="38">E63*F63/G63</f>
        <v>0</v>
      </c>
    </row>
    <row r="64" ht="12.75" customHeight="1" spans="2:8">
      <c r="B64" s="50"/>
      <c r="C64" s="28"/>
      <c r="D64" s="52">
        <f t="shared" si="35"/>
        <v>2</v>
      </c>
      <c r="E64" s="53">
        <f t="shared" si="36"/>
        <v>0</v>
      </c>
      <c r="F64" s="52">
        <f t="shared" ref="F64:G64" si="39">F49</f>
        <v>0</v>
      </c>
      <c r="G64" s="52">
        <f t="shared" si="39"/>
        <v>1</v>
      </c>
      <c r="H64" s="53">
        <f t="shared" si="38"/>
        <v>0</v>
      </c>
    </row>
    <row r="65" ht="12.75" customHeight="1" spans="2:8">
      <c r="B65" s="50"/>
      <c r="C65" s="28"/>
      <c r="D65" s="52">
        <f t="shared" si="35"/>
        <v>3</v>
      </c>
      <c r="E65" s="53">
        <f t="shared" si="36"/>
        <v>0</v>
      </c>
      <c r="F65" s="52">
        <f t="shared" ref="F65:G65" si="40">F50</f>
        <v>0</v>
      </c>
      <c r="G65" s="52">
        <f t="shared" si="40"/>
        <v>1</v>
      </c>
      <c r="H65" s="53">
        <f t="shared" si="38"/>
        <v>0</v>
      </c>
    </row>
    <row r="66" ht="12.75" customHeight="1" spans="2:8">
      <c r="B66" s="50"/>
      <c r="C66" s="28"/>
      <c r="D66" s="54" t="s">
        <v>242</v>
      </c>
      <c r="E66" s="16"/>
      <c r="F66" s="16"/>
      <c r="G66" s="17"/>
      <c r="H66" s="55">
        <f>SUM(H63:H65)</f>
        <v>0</v>
      </c>
    </row>
    <row r="67" ht="12.75" customHeight="1" spans="2:8">
      <c r="B67" s="50"/>
      <c r="C67" s="28"/>
      <c r="D67" s="57" t="s">
        <v>245</v>
      </c>
      <c r="E67" s="27"/>
      <c r="F67" s="27"/>
      <c r="G67" s="27"/>
      <c r="H67" s="27"/>
    </row>
    <row r="68" ht="12.75" customHeight="1" spans="2:8">
      <c r="B68" s="56"/>
      <c r="C68" s="56"/>
      <c r="D68" s="56"/>
      <c r="E68" s="56"/>
      <c r="F68" s="56"/>
      <c r="G68" s="56"/>
      <c r="H68" s="56"/>
    </row>
    <row r="69" ht="12.75" customHeight="1" spans="2:8">
      <c r="B69" s="1" t="s">
        <v>247</v>
      </c>
      <c r="C69" s="2"/>
      <c r="D69" s="2"/>
      <c r="E69" s="2"/>
      <c r="F69" s="2"/>
      <c r="G69" s="2"/>
      <c r="H69" s="2"/>
    </row>
    <row r="70" ht="12.75" customHeight="1" spans="2:2">
      <c r="B70" s="2"/>
    </row>
    <row r="71" ht="12.75" customHeight="1" spans="2:8">
      <c r="B71" s="50"/>
      <c r="C71" s="28"/>
      <c r="D71" s="29" t="s">
        <v>28</v>
      </c>
      <c r="E71" s="29" t="s">
        <v>238</v>
      </c>
      <c r="F71" s="29" t="s">
        <v>244</v>
      </c>
      <c r="G71" s="29" t="s">
        <v>248</v>
      </c>
      <c r="H71" s="29" t="s">
        <v>249</v>
      </c>
    </row>
    <row r="72" ht="12.75" customHeight="1" spans="2:8">
      <c r="B72" s="50"/>
      <c r="C72" s="28"/>
      <c r="D72" s="52">
        <v>1</v>
      </c>
      <c r="E72" s="53">
        <f t="shared" ref="E72:E73" si="41">0</f>
        <v>0</v>
      </c>
      <c r="F72" s="52">
        <f t="shared" ref="F72:F73" si="42">1</f>
        <v>1</v>
      </c>
      <c r="G72" s="52">
        <f t="shared" ref="G72:G73" si="43">0</f>
        <v>0</v>
      </c>
      <c r="H72" s="53">
        <f t="shared" ref="H72:H73" si="44">E72/F72*G72</f>
        <v>0</v>
      </c>
    </row>
    <row r="73" ht="12.75" customHeight="1" spans="2:8">
      <c r="B73" s="50"/>
      <c r="C73" s="28"/>
      <c r="D73" s="52">
        <v>2</v>
      </c>
      <c r="E73" s="53">
        <f t="shared" si="41"/>
        <v>0</v>
      </c>
      <c r="F73" s="52">
        <f t="shared" si="42"/>
        <v>1</v>
      </c>
      <c r="G73" s="52">
        <f t="shared" si="43"/>
        <v>0</v>
      </c>
      <c r="H73" s="53">
        <f t="shared" si="44"/>
        <v>0</v>
      </c>
    </row>
    <row r="74" ht="12.75" customHeight="1" spans="2:8">
      <c r="B74" s="50"/>
      <c r="C74" s="28"/>
      <c r="D74" s="54" t="s">
        <v>242</v>
      </c>
      <c r="E74" s="16"/>
      <c r="F74" s="16"/>
      <c r="G74" s="17"/>
      <c r="H74" s="55">
        <f>SUM(H72:H73)</f>
        <v>0</v>
      </c>
    </row>
    <row r="75" ht="12.75" customHeight="1" spans="2:8">
      <c r="B75" s="50"/>
      <c r="C75" s="28"/>
      <c r="D75" s="56"/>
      <c r="E75" s="56"/>
      <c r="F75" s="56"/>
      <c r="G75" s="58"/>
      <c r="H75" s="49"/>
    </row>
    <row r="76" ht="12.75" customHeight="1" spans="2:8">
      <c r="B76" s="1" t="s">
        <v>243</v>
      </c>
      <c r="C76" s="2"/>
      <c r="D76" s="2"/>
      <c r="E76" s="2"/>
      <c r="F76" s="2"/>
      <c r="G76" s="2"/>
      <c r="H76" s="2"/>
    </row>
    <row r="77" ht="12.75" customHeight="1" spans="2:8">
      <c r="B77" s="50"/>
      <c r="C77" s="28"/>
      <c r="D77" s="29" t="s">
        <v>28</v>
      </c>
      <c r="E77" s="29" t="s">
        <v>238</v>
      </c>
      <c r="F77" s="29" t="s">
        <v>244</v>
      </c>
      <c r="G77" s="29" t="s">
        <v>248</v>
      </c>
      <c r="H77" s="29" t="s">
        <v>249</v>
      </c>
    </row>
    <row r="78" ht="12.75" customHeight="1" spans="2:8">
      <c r="B78" s="50"/>
      <c r="C78" s="28"/>
      <c r="D78" s="52">
        <f t="shared" ref="D78:D79" si="45">D72</f>
        <v>1</v>
      </c>
      <c r="E78" s="53">
        <f t="shared" ref="E78:E79" si="46">E72*1.0519528</f>
        <v>0</v>
      </c>
      <c r="F78" s="52">
        <f t="shared" ref="F78:G78" si="47">F72</f>
        <v>1</v>
      </c>
      <c r="G78" s="52">
        <f t="shared" si="47"/>
        <v>0</v>
      </c>
      <c r="H78" s="53">
        <f t="shared" ref="H78:H79" si="48">E78/F78*G78</f>
        <v>0</v>
      </c>
    </row>
    <row r="79" ht="12.75" customHeight="1" spans="2:8">
      <c r="B79" s="50"/>
      <c r="C79" s="28"/>
      <c r="D79" s="52">
        <f t="shared" si="45"/>
        <v>2</v>
      </c>
      <c r="E79" s="53">
        <f t="shared" si="46"/>
        <v>0</v>
      </c>
      <c r="F79" s="52">
        <f t="shared" ref="F79:G79" si="49">F73</f>
        <v>1</v>
      </c>
      <c r="G79" s="52">
        <f t="shared" si="49"/>
        <v>0</v>
      </c>
      <c r="H79" s="53">
        <f t="shared" si="48"/>
        <v>0</v>
      </c>
    </row>
    <row r="80" ht="12.75" customHeight="1" spans="2:8">
      <c r="B80" s="50"/>
      <c r="C80" s="28"/>
      <c r="D80" s="54" t="s">
        <v>242</v>
      </c>
      <c r="E80" s="16"/>
      <c r="F80" s="16"/>
      <c r="G80" s="17"/>
      <c r="H80" s="55">
        <f>SUM(H78:H79)</f>
        <v>0</v>
      </c>
    </row>
    <row r="81" ht="12.75" customHeight="1" spans="2:8">
      <c r="B81" s="50"/>
      <c r="C81" s="28"/>
      <c r="D81" s="57" t="s">
        <v>245</v>
      </c>
      <c r="E81" s="27"/>
      <c r="F81" s="27"/>
      <c r="G81" s="27"/>
      <c r="H81" s="27"/>
    </row>
    <row r="82" ht="12.75" customHeight="1" spans="2:8">
      <c r="B82" s="50"/>
      <c r="C82" s="56"/>
      <c r="D82" s="56"/>
      <c r="E82" s="56"/>
      <c r="F82" s="56"/>
      <c r="G82" s="58"/>
      <c r="H82" s="49"/>
    </row>
    <row r="83" ht="12.75" customHeight="1" spans="2:8">
      <c r="B83" s="1" t="s">
        <v>246</v>
      </c>
      <c r="C83" s="2"/>
      <c r="D83" s="2"/>
      <c r="E83" s="2"/>
      <c r="F83" s="2"/>
      <c r="G83" s="2"/>
      <c r="H83" s="2"/>
    </row>
    <row r="84" ht="12.75" customHeight="1" spans="2:8">
      <c r="B84" s="50"/>
      <c r="C84" s="28"/>
      <c r="D84" s="29" t="s">
        <v>28</v>
      </c>
      <c r="E84" s="29" t="s">
        <v>238</v>
      </c>
      <c r="F84" s="29" t="s">
        <v>244</v>
      </c>
      <c r="G84" s="29" t="s">
        <v>248</v>
      </c>
      <c r="H84" s="29" t="s">
        <v>249</v>
      </c>
    </row>
    <row r="85" ht="12.75" customHeight="1" spans="2:8">
      <c r="B85" s="50"/>
      <c r="C85" s="28"/>
      <c r="D85" s="52">
        <f t="shared" ref="D85:D86" si="50">D72</f>
        <v>1</v>
      </c>
      <c r="E85" s="53">
        <f t="shared" ref="E85:E86" si="51">E78*1.0519528</f>
        <v>0</v>
      </c>
      <c r="F85" s="52">
        <f t="shared" ref="F85:G85" si="52">F72</f>
        <v>1</v>
      </c>
      <c r="G85" s="52">
        <f t="shared" si="52"/>
        <v>0</v>
      </c>
      <c r="H85" s="53">
        <f t="shared" ref="H85:H86" si="53">E85/F85*G85</f>
        <v>0</v>
      </c>
    </row>
    <row r="86" ht="12.75" customHeight="1" spans="2:8">
      <c r="B86" s="50"/>
      <c r="C86" s="28"/>
      <c r="D86" s="52">
        <f t="shared" si="50"/>
        <v>2</v>
      </c>
      <c r="E86" s="53">
        <f t="shared" si="51"/>
        <v>0</v>
      </c>
      <c r="F86" s="52">
        <f t="shared" ref="F86:G86" si="54">F73</f>
        <v>1</v>
      </c>
      <c r="G86" s="52">
        <f t="shared" si="54"/>
        <v>0</v>
      </c>
      <c r="H86" s="53">
        <f t="shared" si="53"/>
        <v>0</v>
      </c>
    </row>
    <row r="87" ht="12.75" customHeight="1" spans="2:8">
      <c r="B87" s="50"/>
      <c r="C87" s="28"/>
      <c r="D87" s="54" t="s">
        <v>242</v>
      </c>
      <c r="E87" s="16"/>
      <c r="F87" s="16"/>
      <c r="G87" s="17"/>
      <c r="H87" s="55">
        <f>SUM(H85:H86)</f>
        <v>0</v>
      </c>
    </row>
    <row r="88" ht="12.75" customHeight="1" spans="2:8">
      <c r="B88" s="50"/>
      <c r="C88" s="28"/>
      <c r="D88" s="57" t="s">
        <v>245</v>
      </c>
      <c r="E88" s="27"/>
      <c r="F88" s="27"/>
      <c r="G88" s="27"/>
      <c r="H88" s="27"/>
    </row>
    <row r="89" ht="12.75" customHeight="1" spans="2:8">
      <c r="B89" s="50"/>
      <c r="C89" s="56"/>
      <c r="D89" s="56"/>
      <c r="E89" s="56"/>
      <c r="F89" s="56"/>
      <c r="G89" s="58"/>
      <c r="H89" s="49"/>
    </row>
    <row r="90" ht="12.75" customHeight="1" spans="2:8">
      <c r="B90" s="1" t="s">
        <v>250</v>
      </c>
      <c r="C90" s="2"/>
      <c r="D90" s="2"/>
      <c r="E90" s="2"/>
      <c r="F90" s="2"/>
      <c r="G90" s="2"/>
      <c r="H90" s="2"/>
    </row>
    <row r="91" ht="12.75" customHeight="1" spans="2:8">
      <c r="B91" s="50"/>
      <c r="C91" s="29" t="s">
        <v>28</v>
      </c>
      <c r="D91" s="29" t="s">
        <v>251</v>
      </c>
      <c r="E91" s="29" t="s">
        <v>252</v>
      </c>
      <c r="F91" s="29" t="s">
        <v>253</v>
      </c>
      <c r="G91" s="29" t="s">
        <v>254</v>
      </c>
      <c r="H91" s="29" t="s">
        <v>255</v>
      </c>
    </row>
    <row r="92" ht="12.75" customHeight="1" spans="2:8">
      <c r="B92" s="50"/>
      <c r="C92" s="52">
        <v>1</v>
      </c>
      <c r="D92" s="53">
        <f t="shared" ref="D92:D94" si="55">0</f>
        <v>0</v>
      </c>
      <c r="E92" s="52">
        <f t="shared" ref="E92:E94" si="56">1</f>
        <v>1</v>
      </c>
      <c r="F92" s="53">
        <f t="shared" ref="F92:G92" si="57">0</f>
        <v>0</v>
      </c>
      <c r="G92" s="52">
        <f t="shared" si="57"/>
        <v>0</v>
      </c>
      <c r="H92" s="53">
        <f t="shared" ref="H92:H94" si="58">((D92/E92)+(D92*F92))*G92</f>
        <v>0</v>
      </c>
    </row>
    <row r="93" ht="12.75" customHeight="1" spans="2:8">
      <c r="B93" s="50"/>
      <c r="C93" s="52">
        <v>2</v>
      </c>
      <c r="D93" s="53">
        <f t="shared" si="55"/>
        <v>0</v>
      </c>
      <c r="E93" s="52">
        <f t="shared" si="56"/>
        <v>1</v>
      </c>
      <c r="F93" s="53">
        <f t="shared" ref="F93:G93" si="59">F92</f>
        <v>0</v>
      </c>
      <c r="G93" s="52">
        <f t="shared" si="59"/>
        <v>0</v>
      </c>
      <c r="H93" s="53">
        <f t="shared" si="58"/>
        <v>0</v>
      </c>
    </row>
    <row r="94" ht="12.75" customHeight="1" spans="2:8">
      <c r="B94" s="50"/>
      <c r="C94" s="52">
        <v>3</v>
      </c>
      <c r="D94" s="53">
        <f t="shared" si="55"/>
        <v>0</v>
      </c>
      <c r="E94" s="52">
        <f t="shared" si="56"/>
        <v>1</v>
      </c>
      <c r="F94" s="53">
        <f t="shared" ref="F94:G94" si="60">F93</f>
        <v>0</v>
      </c>
      <c r="G94" s="52">
        <f t="shared" si="60"/>
        <v>0</v>
      </c>
      <c r="H94" s="53">
        <f t="shared" si="58"/>
        <v>0</v>
      </c>
    </row>
    <row r="95" ht="12.75" customHeight="1" spans="2:8">
      <c r="B95" s="50"/>
      <c r="C95" s="54" t="s">
        <v>242</v>
      </c>
      <c r="D95" s="16"/>
      <c r="E95" s="16"/>
      <c r="F95" s="16"/>
      <c r="G95" s="17"/>
      <c r="H95" s="55">
        <f>SUM(H92:H94)</f>
        <v>0</v>
      </c>
    </row>
    <row r="96" ht="12.75" customHeight="1" spans="2:8">
      <c r="B96" s="50"/>
      <c r="C96" s="59"/>
      <c r="D96" s="59"/>
      <c r="E96" s="59"/>
      <c r="F96" s="59"/>
      <c r="G96" s="59"/>
      <c r="H96" s="60"/>
    </row>
    <row r="97" ht="12.75" customHeight="1" spans="2:8">
      <c r="B97" s="1" t="s">
        <v>243</v>
      </c>
      <c r="C97" s="2"/>
      <c r="D97" s="2"/>
      <c r="E97" s="2"/>
      <c r="F97" s="2"/>
      <c r="G97" s="2"/>
      <c r="H97" s="2"/>
    </row>
    <row r="98" ht="12.75" customHeight="1" spans="2:8">
      <c r="B98" s="50"/>
      <c r="C98" s="29" t="s">
        <v>28</v>
      </c>
      <c r="D98" s="29" t="s">
        <v>251</v>
      </c>
      <c r="E98" s="29" t="s">
        <v>252</v>
      </c>
      <c r="F98" s="29" t="s">
        <v>253</v>
      </c>
      <c r="G98" s="29" t="s">
        <v>254</v>
      </c>
      <c r="H98" s="29" t="s">
        <v>255</v>
      </c>
    </row>
    <row r="99" ht="12.75" customHeight="1" spans="2:8">
      <c r="B99" s="50"/>
      <c r="C99" s="52">
        <f t="shared" ref="C99:C101" si="61">C92</f>
        <v>1</v>
      </c>
      <c r="D99" s="53">
        <f t="shared" ref="D99:D101" si="62">D92*1.0519528</f>
        <v>0</v>
      </c>
      <c r="E99" s="52">
        <f t="shared" ref="E99:E101" si="63">E92</f>
        <v>1</v>
      </c>
      <c r="F99" s="53">
        <f t="shared" ref="F99:G99" si="64">0</f>
        <v>0</v>
      </c>
      <c r="G99" s="52">
        <f t="shared" si="64"/>
        <v>0</v>
      </c>
      <c r="H99" s="53">
        <f t="shared" ref="H99:H101" si="65">((D99/E99)+(D99*F99))*G99</f>
        <v>0</v>
      </c>
    </row>
    <row r="100" ht="12.75" customHeight="1" spans="2:8">
      <c r="B100" s="50"/>
      <c r="C100" s="52">
        <f t="shared" si="61"/>
        <v>2</v>
      </c>
      <c r="D100" s="53">
        <f t="shared" si="62"/>
        <v>0</v>
      </c>
      <c r="E100" s="52">
        <f t="shared" si="63"/>
        <v>1</v>
      </c>
      <c r="F100" s="53">
        <f t="shared" ref="F100:G100" si="66">F99</f>
        <v>0</v>
      </c>
      <c r="G100" s="52">
        <f t="shared" si="66"/>
        <v>0</v>
      </c>
      <c r="H100" s="53">
        <f t="shared" si="65"/>
        <v>0</v>
      </c>
    </row>
    <row r="101" ht="12.75" customHeight="1" spans="2:8">
      <c r="B101" s="50"/>
      <c r="C101" s="52">
        <f t="shared" si="61"/>
        <v>3</v>
      </c>
      <c r="D101" s="53">
        <f t="shared" si="62"/>
        <v>0</v>
      </c>
      <c r="E101" s="52">
        <f t="shared" si="63"/>
        <v>1</v>
      </c>
      <c r="F101" s="53">
        <f t="shared" ref="F101:G101" si="67">F100</f>
        <v>0</v>
      </c>
      <c r="G101" s="52">
        <f t="shared" si="67"/>
        <v>0</v>
      </c>
      <c r="H101" s="53">
        <f t="shared" si="65"/>
        <v>0</v>
      </c>
    </row>
    <row r="102" ht="12.75" customHeight="1" spans="2:8">
      <c r="B102" s="50"/>
      <c r="C102" s="54" t="s">
        <v>242</v>
      </c>
      <c r="D102" s="16"/>
      <c r="E102" s="16"/>
      <c r="F102" s="16"/>
      <c r="G102" s="17"/>
      <c r="H102" s="55">
        <f>SUM(H99:H101)</f>
        <v>0</v>
      </c>
    </row>
    <row r="103" ht="15.75" customHeight="1" spans="2:8">
      <c r="B103" s="50"/>
      <c r="C103" s="57" t="s">
        <v>245</v>
      </c>
      <c r="D103" s="27"/>
      <c r="E103" s="27"/>
      <c r="F103" s="27"/>
      <c r="G103" s="27"/>
      <c r="H103" s="27"/>
    </row>
    <row r="104" ht="15.75" customHeight="1" spans="2:8">
      <c r="B104" s="50"/>
      <c r="C104" s="49"/>
      <c r="D104" s="49"/>
      <c r="E104" s="49"/>
      <c r="F104" s="49"/>
      <c r="G104" s="49"/>
      <c r="H104" s="49"/>
    </row>
    <row r="105" ht="12.75" customHeight="1" spans="2:8">
      <c r="B105" s="1" t="s">
        <v>246</v>
      </c>
      <c r="C105" s="2"/>
      <c r="D105" s="2"/>
      <c r="E105" s="2"/>
      <c r="F105" s="2"/>
      <c r="G105" s="2"/>
      <c r="H105" s="2"/>
    </row>
    <row r="106" ht="12.75" customHeight="1" spans="2:8">
      <c r="B106" s="50"/>
      <c r="C106" s="29" t="s">
        <v>28</v>
      </c>
      <c r="D106" s="29" t="s">
        <v>251</v>
      </c>
      <c r="E106" s="29" t="s">
        <v>252</v>
      </c>
      <c r="F106" s="29" t="s">
        <v>253</v>
      </c>
      <c r="G106" s="29" t="s">
        <v>254</v>
      </c>
      <c r="H106" s="29" t="s">
        <v>255</v>
      </c>
    </row>
    <row r="107" ht="12.75" customHeight="1" spans="2:8">
      <c r="B107" s="50"/>
      <c r="C107" s="52">
        <f t="shared" ref="C107:C109" si="68">C92</f>
        <v>1</v>
      </c>
      <c r="D107" s="53">
        <f t="shared" ref="D107:D109" si="69">D99*1.0519528</f>
        <v>0</v>
      </c>
      <c r="E107" s="52">
        <f t="shared" ref="E107:E109" si="70">E92</f>
        <v>1</v>
      </c>
      <c r="F107" s="53">
        <f t="shared" ref="F107:G107" si="71">0</f>
        <v>0</v>
      </c>
      <c r="G107" s="52">
        <f t="shared" si="71"/>
        <v>0</v>
      </c>
      <c r="H107" s="53">
        <f t="shared" ref="H107:H109" si="72">((D107/E107)+(D107*F107))*G107</f>
        <v>0</v>
      </c>
    </row>
    <row r="108" ht="12.75" customHeight="1" spans="2:8">
      <c r="B108" s="50"/>
      <c r="C108" s="52">
        <f t="shared" si="68"/>
        <v>2</v>
      </c>
      <c r="D108" s="53">
        <f t="shared" si="69"/>
        <v>0</v>
      </c>
      <c r="E108" s="52">
        <f t="shared" si="70"/>
        <v>1</v>
      </c>
      <c r="F108" s="53">
        <f t="shared" ref="F108:G108" si="73">F107</f>
        <v>0</v>
      </c>
      <c r="G108" s="52">
        <f t="shared" si="73"/>
        <v>0</v>
      </c>
      <c r="H108" s="53">
        <f t="shared" si="72"/>
        <v>0</v>
      </c>
    </row>
    <row r="109" ht="12.75" customHeight="1" spans="2:8">
      <c r="B109" s="50"/>
      <c r="C109" s="52">
        <f t="shared" si="68"/>
        <v>3</v>
      </c>
      <c r="D109" s="53">
        <f t="shared" si="69"/>
        <v>0</v>
      </c>
      <c r="E109" s="52">
        <f t="shared" si="70"/>
        <v>1</v>
      </c>
      <c r="F109" s="53">
        <f t="shared" ref="F109:G109" si="74">F108</f>
        <v>0</v>
      </c>
      <c r="G109" s="52">
        <f t="shared" si="74"/>
        <v>0</v>
      </c>
      <c r="H109" s="53">
        <f t="shared" si="72"/>
        <v>0</v>
      </c>
    </row>
    <row r="110" ht="12.75" customHeight="1" spans="2:8">
      <c r="B110" s="50"/>
      <c r="C110" s="54" t="s">
        <v>242</v>
      </c>
      <c r="D110" s="16"/>
      <c r="E110" s="16"/>
      <c r="F110" s="16"/>
      <c r="G110" s="17"/>
      <c r="H110" s="55">
        <f>SUM(H107:H109)</f>
        <v>0</v>
      </c>
    </row>
    <row r="111" ht="15.75" customHeight="1" spans="2:8">
      <c r="B111" s="50"/>
      <c r="C111" s="57" t="s">
        <v>245</v>
      </c>
      <c r="D111" s="27"/>
      <c r="E111" s="27"/>
      <c r="F111" s="27"/>
      <c r="G111" s="27"/>
      <c r="H111" s="27"/>
    </row>
    <row r="112" ht="12.75" customHeight="1" spans="3:8">
      <c r="C112" s="28"/>
      <c r="D112" s="28"/>
      <c r="E112" s="28"/>
      <c r="F112" s="28"/>
      <c r="G112" s="28"/>
      <c r="H112" s="28"/>
    </row>
    <row r="113" ht="18.75" customHeight="1" spans="1:9">
      <c r="A113" s="61" t="s">
        <v>257</v>
      </c>
      <c r="B113" s="16"/>
      <c r="C113" s="16"/>
      <c r="D113" s="16"/>
      <c r="E113" s="16"/>
      <c r="F113" s="16"/>
      <c r="G113" s="16"/>
      <c r="H113" s="16"/>
      <c r="I113" s="17"/>
    </row>
    <row r="114" ht="12.75" customHeight="1" spans="1:9">
      <c r="A114" s="54" t="s">
        <v>258</v>
      </c>
      <c r="B114" s="16"/>
      <c r="C114" s="17"/>
      <c r="D114" s="51" t="s">
        <v>96</v>
      </c>
      <c r="E114" s="29" t="s">
        <v>86</v>
      </c>
      <c r="F114" s="62" t="s">
        <v>96</v>
      </c>
      <c r="G114" s="29" t="s">
        <v>259</v>
      </c>
      <c r="H114" s="62" t="s">
        <v>96</v>
      </c>
      <c r="I114" s="29" t="s">
        <v>260</v>
      </c>
    </row>
    <row r="115" ht="24.75" customHeight="1" spans="1:9">
      <c r="A115" s="9" t="s">
        <v>14</v>
      </c>
      <c r="B115" s="25" t="s">
        <v>261</v>
      </c>
      <c r="C115" s="17"/>
      <c r="D115" s="34">
        <f>D117-D116</f>
        <v>0.7856</v>
      </c>
      <c r="E115" s="38">
        <f>'AEE (30h)'!D147</f>
        <v>8733.29940671754</v>
      </c>
      <c r="F115" s="34">
        <f>F117-F116</f>
        <v>0.7856</v>
      </c>
      <c r="G115" s="38">
        <f>'AEE (30h)'!E147</f>
        <v>0</v>
      </c>
      <c r="H115" s="34">
        <f>H117-H116</f>
        <v>0.7856</v>
      </c>
      <c r="I115" s="74">
        <f>'AEE (30h)'!F147</f>
        <v>0</v>
      </c>
    </row>
    <row r="116" ht="24.75" customHeight="1" spans="1:9">
      <c r="A116" s="9" t="s">
        <v>17</v>
      </c>
      <c r="B116" s="25" t="s">
        <v>262</v>
      </c>
      <c r="C116" s="17"/>
      <c r="D116" s="34">
        <f>'AEE (30h)'!D130</f>
        <v>0.06</v>
      </c>
      <c r="E116" s="38">
        <f>E115*D116</f>
        <v>523.997964403052</v>
      </c>
      <c r="F116" s="34">
        <f>'AEE (30h)'!F130</f>
        <v>0.06</v>
      </c>
      <c r="G116" s="38">
        <f>G115*F116</f>
        <v>0</v>
      </c>
      <c r="H116" s="34">
        <f>'AEE (30h)'!H130</f>
        <v>0.06</v>
      </c>
      <c r="I116" s="74">
        <f>I115*H116</f>
        <v>0</v>
      </c>
    </row>
    <row r="117" ht="12.75" customHeight="1" spans="1:9">
      <c r="A117" s="63" t="s">
        <v>263</v>
      </c>
      <c r="B117" s="16"/>
      <c r="C117" s="17"/>
      <c r="D117" s="64">
        <f>1-('AEE (30h)'!D131+'AEE (30h)'!D132)</f>
        <v>0.8456</v>
      </c>
      <c r="E117" s="65">
        <f>SUM(E115:E116)</f>
        <v>9257.29737112059</v>
      </c>
      <c r="F117" s="64">
        <f>1-('AEE (30h)'!F131+'AEE (30h)'!F132)</f>
        <v>0.8456</v>
      </c>
      <c r="G117" s="65">
        <f>SUM(G115:G116)</f>
        <v>0</v>
      </c>
      <c r="H117" s="64">
        <f>1-('AEE (30h)'!H131+'AEE (30h)'!H132)</f>
        <v>0.8456</v>
      </c>
      <c r="I117" s="75">
        <f>SUM(I115:I116)</f>
        <v>0</v>
      </c>
    </row>
    <row r="118" ht="12.75" customHeight="1" spans="1:9">
      <c r="A118" s="66" t="s">
        <v>20</v>
      </c>
      <c r="B118" s="67" t="s">
        <v>264</v>
      </c>
      <c r="C118" s="17"/>
      <c r="D118" s="34">
        <f>'AEE (30h)'!D131</f>
        <v>0.0679</v>
      </c>
      <c r="E118" s="38">
        <f>C130*D118</f>
        <v>743.342586919451</v>
      </c>
      <c r="F118" s="34">
        <f>'AEE (30h)'!F131</f>
        <v>0.0679</v>
      </c>
      <c r="G118" s="38">
        <f>D130*F118</f>
        <v>0</v>
      </c>
      <c r="H118" s="34">
        <f>'AEE (30h)'!H131</f>
        <v>0.0679</v>
      </c>
      <c r="I118" s="74">
        <f>E130*H118</f>
        <v>0</v>
      </c>
    </row>
    <row r="119" ht="12.75" customHeight="1" spans="1:9">
      <c r="A119" s="63" t="s">
        <v>265</v>
      </c>
      <c r="B119" s="16"/>
      <c r="C119" s="17"/>
      <c r="D119" s="64">
        <f t="shared" ref="D119:I119" si="75">D117+D118</f>
        <v>0.9135</v>
      </c>
      <c r="E119" s="65">
        <f t="shared" si="75"/>
        <v>10000.63995804</v>
      </c>
      <c r="F119" s="64">
        <f t="shared" si="75"/>
        <v>0.9135</v>
      </c>
      <c r="G119" s="65">
        <f t="shared" si="75"/>
        <v>0</v>
      </c>
      <c r="H119" s="64">
        <f t="shared" si="75"/>
        <v>0.9135</v>
      </c>
      <c r="I119" s="75">
        <f t="shared" si="75"/>
        <v>0</v>
      </c>
    </row>
    <row r="120" ht="12.75" customHeight="1" spans="1:9">
      <c r="A120" s="68" t="s">
        <v>266</v>
      </c>
      <c r="B120" s="27"/>
      <c r="C120" s="27"/>
      <c r="D120" s="27"/>
      <c r="E120" s="27"/>
      <c r="F120" s="27"/>
      <c r="G120" s="27"/>
      <c r="H120" s="27"/>
      <c r="I120" s="27"/>
    </row>
    <row r="121" ht="12.75" customHeight="1" spans="1:1">
      <c r="A121" s="69" t="s">
        <v>267</v>
      </c>
    </row>
    <row r="122" ht="12.75" customHeight="1" spans="1:1">
      <c r="A122" s="70" t="s">
        <v>268</v>
      </c>
    </row>
    <row r="123" ht="12.75" customHeight="1" spans="1:1">
      <c r="A123" s="71" t="s">
        <v>269</v>
      </c>
    </row>
    <row r="124" ht="12.75" customHeight="1" spans="1:1">
      <c r="A124" s="70" t="s">
        <v>270</v>
      </c>
    </row>
    <row r="125" ht="12.75" customHeight="1" spans="1:1">
      <c r="A125" s="70" t="s">
        <v>271</v>
      </c>
    </row>
    <row r="126" ht="12.75" customHeight="1" spans="3:8">
      <c r="C126" s="28"/>
      <c r="D126" s="28"/>
      <c r="E126" s="28"/>
      <c r="F126" s="28"/>
      <c r="G126" s="28"/>
      <c r="H126" s="28"/>
    </row>
    <row r="127" ht="12.75" customHeight="1" spans="1:8">
      <c r="A127" s="72" t="s">
        <v>272</v>
      </c>
      <c r="B127" s="3"/>
      <c r="C127" s="3"/>
      <c r="D127" s="3"/>
      <c r="E127" s="3"/>
      <c r="F127" s="73"/>
      <c r="G127" s="28"/>
      <c r="H127" s="28"/>
    </row>
    <row r="128" ht="12.75" customHeight="1" spans="1:8">
      <c r="A128" s="54" t="s">
        <v>273</v>
      </c>
      <c r="B128" s="17"/>
      <c r="C128" s="29" t="s">
        <v>274</v>
      </c>
      <c r="D128" s="29" t="s">
        <v>275</v>
      </c>
      <c r="E128" s="29" t="s">
        <v>276</v>
      </c>
      <c r="F128" s="28"/>
      <c r="G128" s="28"/>
      <c r="H128" s="28"/>
    </row>
    <row r="129" ht="12.75" customHeight="1" spans="1:8">
      <c r="A129" s="9" t="s">
        <v>14</v>
      </c>
      <c r="B129" s="76" t="s">
        <v>277</v>
      </c>
      <c r="C129" s="38">
        <f>E117</f>
        <v>9257.29737112059</v>
      </c>
      <c r="D129" s="38">
        <f>G117</f>
        <v>0</v>
      </c>
      <c r="E129" s="38">
        <f>I117</f>
        <v>0</v>
      </c>
      <c r="F129" s="28"/>
      <c r="G129" s="28"/>
      <c r="H129" s="28"/>
    </row>
    <row r="130" ht="25.5" customHeight="1" spans="1:8">
      <c r="A130" s="9" t="s">
        <v>17</v>
      </c>
      <c r="B130" s="76" t="s">
        <v>278</v>
      </c>
      <c r="C130" s="38">
        <f>C129/(1-('AEE (30h)'!D131+'AEE (30h)'!D132))</f>
        <v>10947.6080547784</v>
      </c>
      <c r="D130" s="38">
        <f>D129/(1-('AEE (30h)'!F131+'AEE (30h)'!F132))</f>
        <v>0</v>
      </c>
      <c r="E130" s="38">
        <f>E129/(1-('AEE (30h)'!H131+'AEE (30h)'!H132))</f>
        <v>0</v>
      </c>
      <c r="F130" s="28"/>
      <c r="G130" s="28"/>
      <c r="H130" s="28"/>
    </row>
    <row r="131" ht="12.75" customHeight="1" spans="3:8">
      <c r="C131" s="77"/>
      <c r="D131" s="28"/>
      <c r="E131" s="77"/>
      <c r="F131" s="28"/>
      <c r="G131" s="28"/>
      <c r="H131" s="28"/>
    </row>
    <row r="132" ht="12.75" customHeight="1" spans="3:8">
      <c r="C132" s="28"/>
      <c r="D132" s="28"/>
      <c r="E132" s="28"/>
      <c r="F132" s="28"/>
      <c r="G132" s="28"/>
      <c r="H132" s="28"/>
    </row>
    <row r="133" ht="12.75" customHeight="1" spans="3:8">
      <c r="C133" s="28"/>
      <c r="D133" s="28"/>
      <c r="E133" s="28"/>
      <c r="F133" s="28"/>
      <c r="G133" s="28"/>
      <c r="H133" s="28"/>
    </row>
    <row r="134" ht="12.75" customHeight="1" spans="3:8">
      <c r="C134" s="28"/>
      <c r="D134" s="28"/>
      <c r="E134" s="28"/>
      <c r="F134" s="28"/>
      <c r="G134" s="28"/>
      <c r="H134" s="28"/>
    </row>
    <row r="135" ht="12.75" customHeight="1" spans="3:8">
      <c r="C135" s="28"/>
      <c r="D135" s="28"/>
      <c r="E135" s="28"/>
      <c r="F135" s="28"/>
      <c r="G135" s="28"/>
      <c r="H135" s="28"/>
    </row>
    <row r="136" ht="12.75" customHeight="1" spans="3:8">
      <c r="C136" s="28"/>
      <c r="D136" s="28"/>
      <c r="E136" s="28"/>
      <c r="F136" s="28"/>
      <c r="G136" s="28"/>
      <c r="H136" s="28"/>
    </row>
    <row r="137" ht="12.75" customHeight="1" spans="3:8">
      <c r="C137" s="28"/>
      <c r="D137" s="28"/>
      <c r="E137" s="28"/>
      <c r="F137" s="28"/>
      <c r="G137" s="28"/>
      <c r="H137" s="28"/>
    </row>
    <row r="138" ht="12.75" customHeight="1" spans="3:8">
      <c r="C138" s="28"/>
      <c r="D138" s="28"/>
      <c r="E138" s="28"/>
      <c r="F138" s="28"/>
      <c r="G138" s="28"/>
      <c r="H138" s="28"/>
    </row>
    <row r="139" ht="12.75" customHeight="1" spans="3:8">
      <c r="C139" s="28"/>
      <c r="D139" s="28"/>
      <c r="E139" s="28"/>
      <c r="F139" s="28"/>
      <c r="G139" s="28"/>
      <c r="H139" s="28"/>
    </row>
    <row r="140" ht="12.75" customHeight="1" spans="3:8">
      <c r="C140" s="28"/>
      <c r="D140" s="28"/>
      <c r="E140" s="28"/>
      <c r="F140" s="28"/>
      <c r="G140" s="28"/>
      <c r="H140" s="28"/>
    </row>
    <row r="141" ht="12.75" customHeight="1" spans="3:8">
      <c r="C141" s="28"/>
      <c r="D141" s="28"/>
      <c r="E141" s="28"/>
      <c r="F141" s="28"/>
      <c r="G141" s="28"/>
      <c r="H141" s="28"/>
    </row>
    <row r="142" ht="12.75" customHeight="1" spans="3:8">
      <c r="C142" s="28"/>
      <c r="D142" s="28"/>
      <c r="E142" s="28"/>
      <c r="F142" s="28"/>
      <c r="G142" s="28"/>
      <c r="H142" s="28"/>
    </row>
    <row r="143" ht="12.75" customHeight="1" spans="3:8">
      <c r="C143" s="28"/>
      <c r="D143" s="28"/>
      <c r="E143" s="28"/>
      <c r="F143" s="28"/>
      <c r="G143" s="28"/>
      <c r="H143" s="28"/>
    </row>
    <row r="144" ht="12.75" customHeight="1" spans="3:8">
      <c r="C144" s="28"/>
      <c r="D144" s="28"/>
      <c r="E144" s="28"/>
      <c r="F144" s="28"/>
      <c r="G144" s="28"/>
      <c r="H144" s="28"/>
    </row>
    <row r="145" ht="12.75" customHeight="1" spans="3:8">
      <c r="C145" s="28"/>
      <c r="D145" s="28"/>
      <c r="E145" s="28"/>
      <c r="F145" s="28"/>
      <c r="G145" s="28"/>
      <c r="H145" s="28"/>
    </row>
    <row r="146" ht="12.75" customHeight="1" spans="3:8">
      <c r="C146" s="28"/>
      <c r="D146" s="28"/>
      <c r="E146" s="28"/>
      <c r="F146" s="28"/>
      <c r="G146" s="28"/>
      <c r="H146" s="28"/>
    </row>
    <row r="147" ht="12.75" customHeight="1" spans="3:8">
      <c r="C147" s="28"/>
      <c r="D147" s="28"/>
      <c r="E147" s="28"/>
      <c r="F147" s="28"/>
      <c r="G147" s="28"/>
      <c r="H147" s="28"/>
    </row>
    <row r="148" ht="12.75" customHeight="1" spans="3:8">
      <c r="C148" s="28"/>
      <c r="D148" s="28"/>
      <c r="E148" s="28"/>
      <c r="F148" s="28"/>
      <c r="G148" s="28"/>
      <c r="H148" s="28"/>
    </row>
    <row r="149" ht="12.75" customHeight="1" spans="3:8">
      <c r="C149" s="28"/>
      <c r="D149" s="28"/>
      <c r="E149" s="28"/>
      <c r="F149" s="28"/>
      <c r="G149" s="28"/>
      <c r="H149" s="28"/>
    </row>
    <row r="150" ht="12.75" customHeight="1" spans="3:8">
      <c r="C150" s="28"/>
      <c r="D150" s="28"/>
      <c r="E150" s="28"/>
      <c r="F150" s="28"/>
      <c r="G150" s="28"/>
      <c r="H150" s="28"/>
    </row>
    <row r="151" ht="12.75" customHeight="1" spans="3:8">
      <c r="C151" s="28"/>
      <c r="D151" s="28"/>
      <c r="E151" s="28"/>
      <c r="F151" s="28"/>
      <c r="G151" s="28"/>
      <c r="H151" s="28"/>
    </row>
    <row r="152" ht="12.75" customHeight="1" spans="3:8">
      <c r="C152" s="28"/>
      <c r="D152" s="28"/>
      <c r="E152" s="28"/>
      <c r="F152" s="28"/>
      <c r="G152" s="28"/>
      <c r="H152" s="28"/>
    </row>
    <row r="153" ht="12.75" customHeight="1" spans="3:8">
      <c r="C153" s="28"/>
      <c r="D153" s="28"/>
      <c r="E153" s="28"/>
      <c r="F153" s="28"/>
      <c r="G153" s="28"/>
      <c r="H153" s="28"/>
    </row>
    <row r="154" ht="12.75" customHeight="1" spans="3:8">
      <c r="C154" s="28"/>
      <c r="D154" s="28"/>
      <c r="E154" s="28"/>
      <c r="F154" s="28"/>
      <c r="G154" s="28"/>
      <c r="H154" s="28"/>
    </row>
    <row r="155" ht="12.75" customHeight="1" spans="3:8">
      <c r="C155" s="28"/>
      <c r="D155" s="28"/>
      <c r="E155" s="28"/>
      <c r="F155" s="28"/>
      <c r="G155" s="28"/>
      <c r="H155" s="28"/>
    </row>
    <row r="156" ht="12.75" customHeight="1" spans="3:8">
      <c r="C156" s="28"/>
      <c r="D156" s="28"/>
      <c r="E156" s="28"/>
      <c r="F156" s="28"/>
      <c r="G156" s="28"/>
      <c r="H156" s="28"/>
    </row>
    <row r="157" ht="12.75" customHeight="1" spans="3:8">
      <c r="C157" s="28"/>
      <c r="D157" s="28"/>
      <c r="E157" s="28"/>
      <c r="F157" s="28"/>
      <c r="G157" s="28"/>
      <c r="H157" s="28"/>
    </row>
    <row r="158" ht="12.75" customHeight="1" spans="3:8">
      <c r="C158" s="28"/>
      <c r="D158" s="28"/>
      <c r="E158" s="28"/>
      <c r="F158" s="28"/>
      <c r="G158" s="28"/>
      <c r="H158" s="28"/>
    </row>
    <row r="159" ht="12.75" customHeight="1" spans="3:8">
      <c r="C159" s="28"/>
      <c r="D159" s="28"/>
      <c r="E159" s="28"/>
      <c r="F159" s="28"/>
      <c r="G159" s="28"/>
      <c r="H159" s="28"/>
    </row>
    <row r="160" ht="12.75" customHeight="1" spans="3:8">
      <c r="C160" s="28"/>
      <c r="D160" s="28"/>
      <c r="E160" s="28"/>
      <c r="F160" s="28"/>
      <c r="G160" s="28"/>
      <c r="H160" s="28"/>
    </row>
    <row r="161" ht="12.75" customHeight="1" spans="3:8">
      <c r="C161" s="28"/>
      <c r="D161" s="28"/>
      <c r="E161" s="28"/>
      <c r="F161" s="28"/>
      <c r="G161" s="28"/>
      <c r="H161" s="28"/>
    </row>
    <row r="162" ht="12.75" customHeight="1" spans="3:8">
      <c r="C162" s="28"/>
      <c r="D162" s="28"/>
      <c r="E162" s="28"/>
      <c r="F162" s="28"/>
      <c r="G162" s="28"/>
      <c r="H162" s="28"/>
    </row>
    <row r="163" ht="12.75" customHeight="1" spans="3:8">
      <c r="C163" s="28"/>
      <c r="D163" s="28"/>
      <c r="E163" s="28"/>
      <c r="F163" s="28"/>
      <c r="G163" s="28"/>
      <c r="H163" s="28"/>
    </row>
    <row r="164" ht="12.75" customHeight="1" spans="3:8">
      <c r="C164" s="28"/>
      <c r="D164" s="28"/>
      <c r="E164" s="28"/>
      <c r="F164" s="28"/>
      <c r="G164" s="28"/>
      <c r="H164" s="28"/>
    </row>
    <row r="165" ht="12.75" customHeight="1" spans="3:8">
      <c r="C165" s="28"/>
      <c r="D165" s="28"/>
      <c r="E165" s="28"/>
      <c r="F165" s="28"/>
      <c r="G165" s="28"/>
      <c r="H165" s="28"/>
    </row>
    <row r="166" ht="12.75" customHeight="1" spans="3:8">
      <c r="C166" s="28"/>
      <c r="D166" s="28"/>
      <c r="E166" s="28"/>
      <c r="F166" s="28"/>
      <c r="G166" s="28"/>
      <c r="H166" s="28"/>
    </row>
    <row r="167" ht="12.75" customHeight="1" spans="3:8">
      <c r="C167" s="28"/>
      <c r="D167" s="28"/>
      <c r="E167" s="28"/>
      <c r="F167" s="28"/>
      <c r="G167" s="28"/>
      <c r="H167" s="28"/>
    </row>
    <row r="168" ht="12.75" customHeight="1" spans="3:8">
      <c r="C168" s="28"/>
      <c r="D168" s="28"/>
      <c r="E168" s="28"/>
      <c r="F168" s="28"/>
      <c r="G168" s="28"/>
      <c r="H168" s="28"/>
    </row>
    <row r="169" ht="12.75" customHeight="1" spans="3:8">
      <c r="C169" s="28"/>
      <c r="D169" s="28"/>
      <c r="E169" s="28"/>
      <c r="F169" s="28"/>
      <c r="G169" s="28"/>
      <c r="H169" s="28"/>
    </row>
    <row r="170" ht="12.75" customHeight="1" spans="3:8">
      <c r="C170" s="28"/>
      <c r="D170" s="28"/>
      <c r="E170" s="28"/>
      <c r="F170" s="28"/>
      <c r="G170" s="28"/>
      <c r="H170" s="28"/>
    </row>
    <row r="171" ht="12.75" customHeight="1" spans="3:8">
      <c r="C171" s="28"/>
      <c r="D171" s="28"/>
      <c r="E171" s="28"/>
      <c r="F171" s="28"/>
      <c r="G171" s="28"/>
      <c r="H171" s="28"/>
    </row>
    <row r="172" ht="12.75" customHeight="1" spans="3:8">
      <c r="C172" s="28"/>
      <c r="D172" s="28"/>
      <c r="E172" s="28"/>
      <c r="F172" s="28"/>
      <c r="G172" s="28"/>
      <c r="H172" s="28"/>
    </row>
    <row r="173" ht="12.75" customHeight="1" spans="3:8">
      <c r="C173" s="28"/>
      <c r="D173" s="28"/>
      <c r="E173" s="28"/>
      <c r="F173" s="28"/>
      <c r="G173" s="28"/>
      <c r="H173" s="28"/>
    </row>
    <row r="174" ht="12.75" customHeight="1" spans="3:8">
      <c r="C174" s="28"/>
      <c r="D174" s="28"/>
      <c r="E174" s="28"/>
      <c r="F174" s="28"/>
      <c r="G174" s="28"/>
      <c r="H174" s="28"/>
    </row>
    <row r="175" ht="12.75" customHeight="1" spans="3:8">
      <c r="C175" s="28"/>
      <c r="D175" s="28"/>
      <c r="E175" s="28"/>
      <c r="F175" s="28"/>
      <c r="G175" s="28"/>
      <c r="H175" s="28"/>
    </row>
    <row r="176" ht="12.75" customHeight="1" spans="3:8">
      <c r="C176" s="28"/>
      <c r="D176" s="28"/>
      <c r="E176" s="28"/>
      <c r="F176" s="28"/>
      <c r="G176" s="28"/>
      <c r="H176" s="28"/>
    </row>
    <row r="177" ht="12.75" customHeight="1" spans="3:8">
      <c r="C177" s="28"/>
      <c r="D177" s="28"/>
      <c r="E177" s="28"/>
      <c r="F177" s="28"/>
      <c r="G177" s="28"/>
      <c r="H177" s="28"/>
    </row>
    <row r="178" ht="12.75" customHeight="1" spans="3:8">
      <c r="C178" s="28"/>
      <c r="D178" s="28"/>
      <c r="E178" s="28"/>
      <c r="F178" s="28"/>
      <c r="G178" s="28"/>
      <c r="H178" s="28"/>
    </row>
    <row r="179" ht="12.75" customHeight="1" spans="3:8">
      <c r="C179" s="28"/>
      <c r="D179" s="28"/>
      <c r="E179" s="28"/>
      <c r="F179" s="28"/>
      <c r="G179" s="28"/>
      <c r="H179" s="28"/>
    </row>
    <row r="180" ht="12.75" customHeight="1" spans="3:8">
      <c r="C180" s="28"/>
      <c r="D180" s="28"/>
      <c r="E180" s="28"/>
      <c r="F180" s="28"/>
      <c r="G180" s="28"/>
      <c r="H180" s="28"/>
    </row>
    <row r="181" ht="12.75" customHeight="1" spans="3:8">
      <c r="C181" s="28"/>
      <c r="D181" s="28"/>
      <c r="E181" s="28"/>
      <c r="F181" s="28"/>
      <c r="G181" s="28"/>
      <c r="H181" s="28"/>
    </row>
    <row r="182" ht="12.75" customHeight="1" spans="3:8">
      <c r="C182" s="28"/>
      <c r="D182" s="28"/>
      <c r="E182" s="28"/>
      <c r="F182" s="28"/>
      <c r="G182" s="28"/>
      <c r="H182" s="28"/>
    </row>
    <row r="183" ht="12.75" customHeight="1" spans="3:8">
      <c r="C183" s="28"/>
      <c r="D183" s="28"/>
      <c r="E183" s="28"/>
      <c r="F183" s="28"/>
      <c r="G183" s="28"/>
      <c r="H183" s="28"/>
    </row>
    <row r="184" ht="12.75" customHeight="1" spans="3:8">
      <c r="C184" s="28"/>
      <c r="D184" s="28"/>
      <c r="E184" s="28"/>
      <c r="F184" s="28"/>
      <c r="G184" s="28"/>
      <c r="H184" s="28"/>
    </row>
    <row r="185" ht="12.75" customHeight="1" spans="3:8">
      <c r="C185" s="28"/>
      <c r="D185" s="28"/>
      <c r="E185" s="28"/>
      <c r="F185" s="28"/>
      <c r="G185" s="28"/>
      <c r="H185" s="28"/>
    </row>
    <row r="186" ht="12.75" customHeight="1" spans="3:8">
      <c r="C186" s="28"/>
      <c r="D186" s="28"/>
      <c r="E186" s="28"/>
      <c r="F186" s="28"/>
      <c r="G186" s="28"/>
      <c r="H186" s="28"/>
    </row>
    <row r="187" ht="12.75" customHeight="1" spans="3:8">
      <c r="C187" s="28"/>
      <c r="D187" s="28"/>
      <c r="E187" s="28"/>
      <c r="F187" s="28"/>
      <c r="G187" s="28"/>
      <c r="H187" s="28"/>
    </row>
    <row r="188" ht="12.75" customHeight="1" spans="3:8">
      <c r="C188" s="28"/>
      <c r="D188" s="28"/>
      <c r="E188" s="28"/>
      <c r="F188" s="28"/>
      <c r="G188" s="28"/>
      <c r="H188" s="28"/>
    </row>
    <row r="189" ht="12.75" customHeight="1" spans="3:8">
      <c r="C189" s="28"/>
      <c r="D189" s="28"/>
      <c r="E189" s="28"/>
      <c r="F189" s="28"/>
      <c r="G189" s="28"/>
      <c r="H189" s="28"/>
    </row>
    <row r="190" ht="12.75" customHeight="1" spans="3:8">
      <c r="C190" s="28"/>
      <c r="D190" s="28"/>
      <c r="E190" s="28"/>
      <c r="F190" s="28"/>
      <c r="G190" s="28"/>
      <c r="H190" s="28"/>
    </row>
    <row r="191" ht="12.75" customHeight="1" spans="3:8">
      <c r="C191" s="28"/>
      <c r="D191" s="28"/>
      <c r="E191" s="28"/>
      <c r="F191" s="28"/>
      <c r="G191" s="28"/>
      <c r="H191" s="28"/>
    </row>
    <row r="192" ht="12.75" customHeight="1" spans="3:8">
      <c r="C192" s="28"/>
      <c r="D192" s="28"/>
      <c r="E192" s="28"/>
      <c r="F192" s="28"/>
      <c r="G192" s="28"/>
      <c r="H192" s="28"/>
    </row>
    <row r="193" ht="12.75" customHeight="1" spans="3:8">
      <c r="C193" s="28"/>
      <c r="D193" s="28"/>
      <c r="E193" s="28"/>
      <c r="F193" s="28"/>
      <c r="G193" s="28"/>
      <c r="H193" s="28"/>
    </row>
    <row r="194" ht="12.75" customHeight="1" spans="3:8">
      <c r="C194" s="28"/>
      <c r="D194" s="28"/>
      <c r="E194" s="28"/>
      <c r="F194" s="28"/>
      <c r="G194" s="28"/>
      <c r="H194" s="28"/>
    </row>
    <row r="195" ht="12.75" customHeight="1" spans="3:8">
      <c r="C195" s="28"/>
      <c r="D195" s="28"/>
      <c r="E195" s="28"/>
      <c r="F195" s="28"/>
      <c r="G195" s="28"/>
      <c r="H195" s="28"/>
    </row>
    <row r="196" ht="12.75" customHeight="1" spans="3:8">
      <c r="C196" s="28"/>
      <c r="D196" s="28"/>
      <c r="E196" s="28"/>
      <c r="F196" s="28"/>
      <c r="G196" s="28"/>
      <c r="H196" s="28"/>
    </row>
    <row r="197" ht="12.75" customHeight="1" spans="3:8">
      <c r="C197" s="28"/>
      <c r="D197" s="28"/>
      <c r="E197" s="28"/>
      <c r="F197" s="28"/>
      <c r="G197" s="28"/>
      <c r="H197" s="28"/>
    </row>
    <row r="198" ht="12.75" customHeight="1" spans="3:8">
      <c r="C198" s="28"/>
      <c r="D198" s="28"/>
      <c r="E198" s="28"/>
      <c r="F198" s="28"/>
      <c r="G198" s="28"/>
      <c r="H198" s="28"/>
    </row>
    <row r="199" ht="12.75" customHeight="1" spans="3:8">
      <c r="C199" s="28"/>
      <c r="D199" s="28"/>
      <c r="E199" s="28"/>
      <c r="F199" s="28"/>
      <c r="G199" s="28"/>
      <c r="H199" s="28"/>
    </row>
    <row r="200" ht="12.75" customHeight="1" spans="3:8">
      <c r="C200" s="28"/>
      <c r="D200" s="28"/>
      <c r="E200" s="28"/>
      <c r="F200" s="28"/>
      <c r="G200" s="28"/>
      <c r="H200" s="28"/>
    </row>
    <row r="201" ht="12.75" customHeight="1" spans="3:8">
      <c r="C201" s="28"/>
      <c r="D201" s="28"/>
      <c r="E201" s="28"/>
      <c r="F201" s="28"/>
      <c r="G201" s="28"/>
      <c r="H201" s="28"/>
    </row>
    <row r="202" ht="12.75" customHeight="1" spans="3:8">
      <c r="C202" s="28"/>
      <c r="D202" s="28"/>
      <c r="E202" s="28"/>
      <c r="F202" s="28"/>
      <c r="G202" s="28"/>
      <c r="H202" s="28"/>
    </row>
    <row r="203" ht="12.75" customHeight="1" spans="3:8">
      <c r="C203" s="28"/>
      <c r="D203" s="28"/>
      <c r="E203" s="28"/>
      <c r="F203" s="28"/>
      <c r="G203" s="28"/>
      <c r="H203" s="28"/>
    </row>
    <row r="204" ht="12.75" customHeight="1" spans="3:8">
      <c r="C204" s="28"/>
      <c r="D204" s="28"/>
      <c r="E204" s="28"/>
      <c r="F204" s="28"/>
      <c r="G204" s="28"/>
      <c r="H204" s="28"/>
    </row>
    <row r="205" ht="12.75" customHeight="1" spans="3:8">
      <c r="C205" s="28"/>
      <c r="D205" s="28"/>
      <c r="E205" s="28"/>
      <c r="F205" s="28"/>
      <c r="G205" s="28"/>
      <c r="H205" s="28"/>
    </row>
    <row r="206" ht="12.75" customHeight="1" spans="3:8">
      <c r="C206" s="28"/>
      <c r="D206" s="28"/>
      <c r="E206" s="28"/>
      <c r="F206" s="28"/>
      <c r="G206" s="28"/>
      <c r="H206" s="28"/>
    </row>
    <row r="207" ht="12.75" customHeight="1" spans="3:8">
      <c r="C207" s="28"/>
      <c r="D207" s="28"/>
      <c r="E207" s="28"/>
      <c r="F207" s="28"/>
      <c r="G207" s="28"/>
      <c r="H207" s="28"/>
    </row>
    <row r="208" ht="12.75" customHeight="1" spans="3:8">
      <c r="C208" s="28"/>
      <c r="D208" s="28"/>
      <c r="E208" s="28"/>
      <c r="F208" s="28"/>
      <c r="G208" s="28"/>
      <c r="H208" s="28"/>
    </row>
    <row r="209" ht="12.75" customHeight="1" spans="3:8">
      <c r="C209" s="28"/>
      <c r="D209" s="28"/>
      <c r="E209" s="28"/>
      <c r="F209" s="28"/>
      <c r="G209" s="28"/>
      <c r="H209" s="28"/>
    </row>
    <row r="210" ht="12.75" customHeight="1" spans="3:8">
      <c r="C210" s="28"/>
      <c r="D210" s="28"/>
      <c r="E210" s="28"/>
      <c r="F210" s="28"/>
      <c r="G210" s="28"/>
      <c r="H210" s="28"/>
    </row>
    <row r="211" ht="12.75" customHeight="1" spans="3:8">
      <c r="C211" s="28"/>
      <c r="D211" s="28"/>
      <c r="E211" s="28"/>
      <c r="F211" s="28"/>
      <c r="G211" s="28"/>
      <c r="H211" s="28"/>
    </row>
    <row r="212" ht="12.75" customHeight="1" spans="3:8">
      <c r="C212" s="28"/>
      <c r="D212" s="28"/>
      <c r="E212" s="28"/>
      <c r="F212" s="28"/>
      <c r="G212" s="28"/>
      <c r="H212" s="28"/>
    </row>
    <row r="213" ht="12.75" customHeight="1" spans="3:8">
      <c r="C213" s="28"/>
      <c r="D213" s="28"/>
      <c r="E213" s="28"/>
      <c r="F213" s="28"/>
      <c r="G213" s="28"/>
      <c r="H213" s="28"/>
    </row>
    <row r="214" ht="12.75" customHeight="1" spans="3:8">
      <c r="C214" s="28"/>
      <c r="D214" s="28"/>
      <c r="E214" s="28"/>
      <c r="F214" s="28"/>
      <c r="G214" s="28"/>
      <c r="H214" s="28"/>
    </row>
    <row r="215" ht="12.75" customHeight="1" spans="3:8">
      <c r="C215" s="28"/>
      <c r="D215" s="28"/>
      <c r="E215" s="28"/>
      <c r="F215" s="28"/>
      <c r="G215" s="28"/>
      <c r="H215" s="28"/>
    </row>
    <row r="216" ht="12.75" customHeight="1" spans="3:8">
      <c r="C216" s="28"/>
      <c r="D216" s="28"/>
      <c r="E216" s="28"/>
      <c r="F216" s="28"/>
      <c r="G216" s="28"/>
      <c r="H216" s="28"/>
    </row>
    <row r="217" ht="12.75" customHeight="1" spans="3:8">
      <c r="C217" s="28"/>
      <c r="D217" s="28"/>
      <c r="E217" s="28"/>
      <c r="F217" s="28"/>
      <c r="G217" s="28"/>
      <c r="H217" s="28"/>
    </row>
    <row r="218" ht="12.75" customHeight="1" spans="3:8">
      <c r="C218" s="28"/>
      <c r="D218" s="28"/>
      <c r="E218" s="28"/>
      <c r="F218" s="28"/>
      <c r="G218" s="28"/>
      <c r="H218" s="28"/>
    </row>
    <row r="219" ht="12.75" customHeight="1" spans="3:8">
      <c r="C219" s="28"/>
      <c r="D219" s="28"/>
      <c r="E219" s="28"/>
      <c r="F219" s="28"/>
      <c r="G219" s="28"/>
      <c r="H219" s="28"/>
    </row>
    <row r="220" ht="12.75" customHeight="1" spans="3:8">
      <c r="C220" s="28"/>
      <c r="D220" s="28"/>
      <c r="E220" s="28"/>
      <c r="F220" s="28"/>
      <c r="G220" s="28"/>
      <c r="H220" s="28"/>
    </row>
    <row r="221" ht="12.75" customHeight="1" spans="3:8">
      <c r="C221" s="28"/>
      <c r="D221" s="28"/>
      <c r="E221" s="28"/>
      <c r="F221" s="28"/>
      <c r="G221" s="28"/>
      <c r="H221" s="28"/>
    </row>
    <row r="222" ht="12.75" customHeight="1" spans="3:8">
      <c r="C222" s="28"/>
      <c r="D222" s="28"/>
      <c r="E222" s="28"/>
      <c r="F222" s="28"/>
      <c r="G222" s="28"/>
      <c r="H222" s="28"/>
    </row>
    <row r="223" ht="12.75" customHeight="1" spans="3:8">
      <c r="C223" s="28"/>
      <c r="D223" s="28"/>
      <c r="E223" s="28"/>
      <c r="F223" s="28"/>
      <c r="G223" s="28"/>
      <c r="H223" s="28"/>
    </row>
    <row r="224" ht="12.75" customHeight="1" spans="3:8">
      <c r="C224" s="28"/>
      <c r="D224" s="28"/>
      <c r="E224" s="28"/>
      <c r="F224" s="28"/>
      <c r="G224" s="28"/>
      <c r="H224" s="28"/>
    </row>
    <row r="225" ht="12.75" customHeight="1" spans="3:8">
      <c r="C225" s="28"/>
      <c r="D225" s="28"/>
      <c r="E225" s="28"/>
      <c r="F225" s="28"/>
      <c r="G225" s="28"/>
      <c r="H225" s="28"/>
    </row>
    <row r="226" ht="12.75" customHeight="1" spans="3:8">
      <c r="C226" s="28"/>
      <c r="D226" s="28"/>
      <c r="E226" s="28"/>
      <c r="F226" s="28"/>
      <c r="G226" s="28"/>
      <c r="H226" s="28"/>
    </row>
    <row r="227" ht="12.75" customHeight="1" spans="3:8">
      <c r="C227" s="28"/>
      <c r="D227" s="28"/>
      <c r="E227" s="28"/>
      <c r="F227" s="28"/>
      <c r="G227" s="28"/>
      <c r="H227" s="28"/>
    </row>
    <row r="228" ht="12.75" customHeight="1" spans="3:8">
      <c r="C228" s="28"/>
      <c r="D228" s="28"/>
      <c r="E228" s="28"/>
      <c r="F228" s="28"/>
      <c r="G228" s="28"/>
      <c r="H228" s="28"/>
    </row>
    <row r="229" ht="12.75" customHeight="1" spans="3:8">
      <c r="C229" s="28"/>
      <c r="D229" s="28"/>
      <c r="E229" s="28"/>
      <c r="F229" s="28"/>
      <c r="G229" s="28"/>
      <c r="H229" s="28"/>
    </row>
    <row r="230" ht="12.75" customHeight="1" spans="3:8">
      <c r="C230" s="28"/>
      <c r="D230" s="28"/>
      <c r="E230" s="28"/>
      <c r="F230" s="28"/>
      <c r="G230" s="28"/>
      <c r="H230" s="28"/>
    </row>
    <row r="231" ht="12.75" customHeight="1" spans="3:8">
      <c r="C231" s="28"/>
      <c r="D231" s="28"/>
      <c r="E231" s="28"/>
      <c r="F231" s="28"/>
      <c r="G231" s="28"/>
      <c r="H231" s="28"/>
    </row>
    <row r="232" ht="12.75" customHeight="1" spans="3:8">
      <c r="C232" s="28"/>
      <c r="D232" s="28"/>
      <c r="E232" s="28"/>
      <c r="F232" s="28"/>
      <c r="G232" s="28"/>
      <c r="H232" s="28"/>
    </row>
    <row r="233" ht="12.75" customHeight="1" spans="3:8">
      <c r="C233" s="28"/>
      <c r="D233" s="28"/>
      <c r="E233" s="28"/>
      <c r="F233" s="28"/>
      <c r="G233" s="28"/>
      <c r="H233" s="28"/>
    </row>
    <row r="234" ht="12.75" customHeight="1" spans="3:8">
      <c r="C234" s="28"/>
      <c r="D234" s="28"/>
      <c r="E234" s="28"/>
      <c r="F234" s="28"/>
      <c r="G234" s="28"/>
      <c r="H234" s="28"/>
    </row>
    <row r="235" ht="12.75" customHeight="1" spans="3:8">
      <c r="C235" s="28"/>
      <c r="D235" s="28"/>
      <c r="E235" s="28"/>
      <c r="F235" s="28"/>
      <c r="G235" s="28"/>
      <c r="H235" s="28"/>
    </row>
    <row r="236" ht="12.75" customHeight="1" spans="3:8">
      <c r="C236" s="28"/>
      <c r="D236" s="28"/>
      <c r="E236" s="28"/>
      <c r="F236" s="28"/>
      <c r="G236" s="28"/>
      <c r="H236" s="28"/>
    </row>
    <row r="237" ht="12.75" customHeight="1" spans="3:8">
      <c r="C237" s="28"/>
      <c r="D237" s="28"/>
      <c r="E237" s="28"/>
      <c r="F237" s="28"/>
      <c r="G237" s="28"/>
      <c r="H237" s="28"/>
    </row>
    <row r="238" ht="12.75" customHeight="1" spans="3:8">
      <c r="C238" s="28"/>
      <c r="D238" s="28"/>
      <c r="E238" s="28"/>
      <c r="F238" s="28"/>
      <c r="G238" s="28"/>
      <c r="H238" s="28"/>
    </row>
    <row r="239" ht="12.75" customHeight="1" spans="3:8">
      <c r="C239" s="28"/>
      <c r="D239" s="28"/>
      <c r="E239" s="28"/>
      <c r="F239" s="28"/>
      <c r="G239" s="28"/>
      <c r="H239" s="28"/>
    </row>
    <row r="240" ht="12.75" customHeight="1" spans="3:8">
      <c r="C240" s="28"/>
      <c r="D240" s="28"/>
      <c r="E240" s="28"/>
      <c r="F240" s="28"/>
      <c r="G240" s="28"/>
      <c r="H240" s="28"/>
    </row>
    <row r="241" ht="12.75" customHeight="1" spans="3:8">
      <c r="C241" s="28"/>
      <c r="D241" s="28"/>
      <c r="E241" s="28"/>
      <c r="F241" s="28"/>
      <c r="G241" s="28"/>
      <c r="H241" s="28"/>
    </row>
    <row r="242" ht="12.75" customHeight="1" spans="3:8">
      <c r="C242" s="28"/>
      <c r="D242" s="28"/>
      <c r="E242" s="28"/>
      <c r="F242" s="28"/>
      <c r="G242" s="28"/>
      <c r="H242" s="28"/>
    </row>
    <row r="243" ht="12.75" customHeight="1" spans="3:8">
      <c r="C243" s="28"/>
      <c r="D243" s="28"/>
      <c r="E243" s="28"/>
      <c r="F243" s="28"/>
      <c r="G243" s="28"/>
      <c r="H243" s="28"/>
    </row>
    <row r="244" ht="12.75" customHeight="1" spans="3:8">
      <c r="C244" s="28"/>
      <c r="D244" s="28"/>
      <c r="E244" s="28"/>
      <c r="F244" s="28"/>
      <c r="G244" s="28"/>
      <c r="H244" s="28"/>
    </row>
    <row r="245" ht="12.75" customHeight="1" spans="3:8">
      <c r="C245" s="28"/>
      <c r="D245" s="28"/>
      <c r="E245" s="28"/>
      <c r="F245" s="28"/>
      <c r="G245" s="28"/>
      <c r="H245" s="28"/>
    </row>
    <row r="246" ht="12.75" customHeight="1" spans="3:8">
      <c r="C246" s="28"/>
      <c r="D246" s="28"/>
      <c r="E246" s="28"/>
      <c r="F246" s="28"/>
      <c r="G246" s="28"/>
      <c r="H246" s="28"/>
    </row>
    <row r="247" ht="12.75" customHeight="1" spans="3:8">
      <c r="C247" s="28"/>
      <c r="D247" s="28"/>
      <c r="E247" s="28"/>
      <c r="F247" s="28"/>
      <c r="G247" s="28"/>
      <c r="H247" s="28"/>
    </row>
    <row r="248" ht="12.75" customHeight="1" spans="3:8">
      <c r="C248" s="28"/>
      <c r="D248" s="28"/>
      <c r="E248" s="28"/>
      <c r="F248" s="28"/>
      <c r="G248" s="28"/>
      <c r="H248" s="28"/>
    </row>
    <row r="249" ht="12.75" customHeight="1" spans="3:8">
      <c r="C249" s="28"/>
      <c r="D249" s="28"/>
      <c r="E249" s="28"/>
      <c r="F249" s="28"/>
      <c r="G249" s="28"/>
      <c r="H249" s="28"/>
    </row>
    <row r="250" ht="12.75" customHeight="1" spans="3:8">
      <c r="C250" s="28"/>
      <c r="D250" s="28"/>
      <c r="E250" s="28"/>
      <c r="F250" s="28"/>
      <c r="G250" s="28"/>
      <c r="H250" s="28"/>
    </row>
    <row r="251" ht="12.75" customHeight="1" spans="3:8">
      <c r="C251" s="28"/>
      <c r="D251" s="28"/>
      <c r="E251" s="28"/>
      <c r="F251" s="28"/>
      <c r="G251" s="28"/>
      <c r="H251" s="28"/>
    </row>
    <row r="252" ht="12.75" customHeight="1" spans="3:8">
      <c r="C252" s="28"/>
      <c r="D252" s="28"/>
      <c r="E252" s="28"/>
      <c r="F252" s="28"/>
      <c r="G252" s="28"/>
      <c r="H252" s="28"/>
    </row>
    <row r="253" ht="12.75" customHeight="1" spans="3:8">
      <c r="C253" s="28"/>
      <c r="D253" s="28"/>
      <c r="E253" s="28"/>
      <c r="F253" s="28"/>
      <c r="G253" s="28"/>
      <c r="H253" s="28"/>
    </row>
    <row r="254" ht="12.75" customHeight="1" spans="3:8">
      <c r="C254" s="28"/>
      <c r="D254" s="28"/>
      <c r="E254" s="28"/>
      <c r="F254" s="28"/>
      <c r="G254" s="28"/>
      <c r="H254" s="28"/>
    </row>
    <row r="255" ht="12.75" customHeight="1" spans="3:8">
      <c r="C255" s="28"/>
      <c r="D255" s="28"/>
      <c r="E255" s="28"/>
      <c r="F255" s="28"/>
      <c r="G255" s="28"/>
      <c r="H255" s="28"/>
    </row>
    <row r="256" ht="12.75" customHeight="1" spans="3:8">
      <c r="C256" s="28"/>
      <c r="D256" s="28"/>
      <c r="E256" s="28"/>
      <c r="F256" s="28"/>
      <c r="G256" s="28"/>
      <c r="H256" s="28"/>
    </row>
    <row r="257" ht="12.75" customHeight="1" spans="3:8">
      <c r="C257" s="28"/>
      <c r="D257" s="28"/>
      <c r="E257" s="28"/>
      <c r="F257" s="28"/>
      <c r="G257" s="28"/>
      <c r="H257" s="28"/>
    </row>
    <row r="258" ht="12.75" customHeight="1" spans="3:8">
      <c r="C258" s="28"/>
      <c r="D258" s="28"/>
      <c r="E258" s="28"/>
      <c r="F258" s="28"/>
      <c r="G258" s="28"/>
      <c r="H258" s="28"/>
    </row>
    <row r="259" ht="12.75" customHeight="1" spans="3:8">
      <c r="C259" s="28"/>
      <c r="D259" s="28"/>
      <c r="E259" s="28"/>
      <c r="F259" s="28"/>
      <c r="G259" s="28"/>
      <c r="H259" s="28"/>
    </row>
    <row r="260" ht="12.75" customHeight="1" spans="3:8">
      <c r="C260" s="28"/>
      <c r="D260" s="28"/>
      <c r="E260" s="28"/>
      <c r="F260" s="28"/>
      <c r="G260" s="28"/>
      <c r="H260" s="28"/>
    </row>
    <row r="261" ht="12.75" customHeight="1" spans="3:8">
      <c r="C261" s="28"/>
      <c r="D261" s="28"/>
      <c r="E261" s="28"/>
      <c r="F261" s="28"/>
      <c r="G261" s="28"/>
      <c r="H261" s="28"/>
    </row>
    <row r="262" ht="12.75" customHeight="1" spans="3:8">
      <c r="C262" s="28"/>
      <c r="D262" s="28"/>
      <c r="E262" s="28"/>
      <c r="F262" s="28"/>
      <c r="G262" s="28"/>
      <c r="H262" s="28"/>
    </row>
    <row r="263" ht="12.75" customHeight="1" spans="3:8">
      <c r="C263" s="28"/>
      <c r="D263" s="28"/>
      <c r="E263" s="28"/>
      <c r="F263" s="28"/>
      <c r="G263" s="28"/>
      <c r="H263" s="28"/>
    </row>
    <row r="264" ht="12.75" customHeight="1" spans="3:8">
      <c r="C264" s="28"/>
      <c r="D264" s="28"/>
      <c r="E264" s="28"/>
      <c r="F264" s="28"/>
      <c r="G264" s="28"/>
      <c r="H264" s="28"/>
    </row>
    <row r="265" ht="12.75" customHeight="1" spans="3:8">
      <c r="C265" s="28"/>
      <c r="D265" s="28"/>
      <c r="E265" s="28"/>
      <c r="F265" s="28"/>
      <c r="G265" s="28"/>
      <c r="H265" s="28"/>
    </row>
    <row r="266" ht="12.75" customHeight="1" spans="3:8">
      <c r="C266" s="28"/>
      <c r="D266" s="28"/>
      <c r="E266" s="28"/>
      <c r="F266" s="28"/>
      <c r="G266" s="28"/>
      <c r="H266" s="28"/>
    </row>
    <row r="267" ht="12.75" customHeight="1" spans="3:8">
      <c r="C267" s="28"/>
      <c r="D267" s="28"/>
      <c r="E267" s="28"/>
      <c r="F267" s="28"/>
      <c r="G267" s="28"/>
      <c r="H267" s="28"/>
    </row>
    <row r="268" ht="12.75" customHeight="1" spans="3:8">
      <c r="C268" s="28"/>
      <c r="D268" s="28"/>
      <c r="E268" s="28"/>
      <c r="F268" s="28"/>
      <c r="G268" s="28"/>
      <c r="H268" s="28"/>
    </row>
    <row r="269" ht="12.75" customHeight="1" spans="3:8">
      <c r="C269" s="28"/>
      <c r="D269" s="28"/>
      <c r="E269" s="28"/>
      <c r="F269" s="28"/>
      <c r="G269" s="28"/>
      <c r="H269" s="28"/>
    </row>
    <row r="270" ht="12.75" customHeight="1" spans="3:8">
      <c r="C270" s="28"/>
      <c r="D270" s="28"/>
      <c r="E270" s="28"/>
      <c r="F270" s="28"/>
      <c r="G270" s="28"/>
      <c r="H270" s="28"/>
    </row>
    <row r="271" ht="12.75" customHeight="1" spans="3:8">
      <c r="C271" s="28"/>
      <c r="D271" s="28"/>
      <c r="E271" s="28"/>
      <c r="F271" s="28"/>
      <c r="G271" s="28"/>
      <c r="H271" s="28"/>
    </row>
    <row r="272" ht="12.75" customHeight="1" spans="3:8">
      <c r="C272" s="28"/>
      <c r="D272" s="28"/>
      <c r="E272" s="28"/>
      <c r="F272" s="28"/>
      <c r="G272" s="28"/>
      <c r="H272" s="28"/>
    </row>
    <row r="273" ht="12.75" customHeight="1" spans="3:8">
      <c r="C273" s="28"/>
      <c r="D273" s="28"/>
      <c r="E273" s="28"/>
      <c r="F273" s="28"/>
      <c r="G273" s="28"/>
      <c r="H273" s="28"/>
    </row>
    <row r="274" ht="12.75" customHeight="1" spans="3:8">
      <c r="C274" s="28"/>
      <c r="D274" s="28"/>
      <c r="E274" s="28"/>
      <c r="F274" s="28"/>
      <c r="G274" s="28"/>
      <c r="H274" s="28"/>
    </row>
    <row r="275" ht="12.75" customHeight="1" spans="3:8">
      <c r="C275" s="28"/>
      <c r="D275" s="28"/>
      <c r="E275" s="28"/>
      <c r="F275" s="28"/>
      <c r="G275" s="28"/>
      <c r="H275" s="28"/>
    </row>
    <row r="276" ht="12.75" customHeight="1" spans="3:8">
      <c r="C276" s="28"/>
      <c r="D276" s="28"/>
      <c r="E276" s="28"/>
      <c r="F276" s="28"/>
      <c r="G276" s="28"/>
      <c r="H276" s="28"/>
    </row>
    <row r="277" ht="12.75" customHeight="1" spans="3:8">
      <c r="C277" s="28"/>
      <c r="D277" s="28"/>
      <c r="E277" s="28"/>
      <c r="F277" s="28"/>
      <c r="G277" s="28"/>
      <c r="H277" s="28"/>
    </row>
    <row r="278" ht="12.75" customHeight="1" spans="3:8">
      <c r="C278" s="28"/>
      <c r="D278" s="28"/>
      <c r="E278" s="28"/>
      <c r="F278" s="28"/>
      <c r="G278" s="28"/>
      <c r="H278" s="28"/>
    </row>
    <row r="279" ht="12.75" customHeight="1" spans="3:8">
      <c r="C279" s="28"/>
      <c r="D279" s="28"/>
      <c r="E279" s="28"/>
      <c r="F279" s="28"/>
      <c r="G279" s="28"/>
      <c r="H279" s="28"/>
    </row>
    <row r="280" ht="12.75" customHeight="1" spans="3:8">
      <c r="C280" s="28"/>
      <c r="D280" s="28"/>
      <c r="E280" s="28"/>
      <c r="F280" s="28"/>
      <c r="G280" s="28"/>
      <c r="H280" s="28"/>
    </row>
    <row r="281" ht="12.75" customHeight="1" spans="3:8">
      <c r="C281" s="28"/>
      <c r="D281" s="28"/>
      <c r="E281" s="28"/>
      <c r="F281" s="28"/>
      <c r="G281" s="28"/>
      <c r="H281" s="28"/>
    </row>
    <row r="282" ht="12.75" customHeight="1" spans="3:8">
      <c r="C282" s="28"/>
      <c r="D282" s="28"/>
      <c r="E282" s="28"/>
      <c r="F282" s="28"/>
      <c r="G282" s="28"/>
      <c r="H282" s="28"/>
    </row>
    <row r="283" ht="12.75" customHeight="1" spans="3:8">
      <c r="C283" s="28"/>
      <c r="D283" s="28"/>
      <c r="E283" s="28"/>
      <c r="F283" s="28"/>
      <c r="G283" s="28"/>
      <c r="H283" s="28"/>
    </row>
    <row r="284" ht="12.75" customHeight="1" spans="3:8">
      <c r="C284" s="28"/>
      <c r="D284" s="28"/>
      <c r="E284" s="28"/>
      <c r="F284" s="28"/>
      <c r="G284" s="28"/>
      <c r="H284" s="28"/>
    </row>
    <row r="285" ht="12.75" customHeight="1" spans="3:8">
      <c r="C285" s="28"/>
      <c r="D285" s="28"/>
      <c r="E285" s="28"/>
      <c r="F285" s="28"/>
      <c r="G285" s="28"/>
      <c r="H285" s="28"/>
    </row>
    <row r="286" ht="12.75" customHeight="1" spans="3:8">
      <c r="C286" s="28"/>
      <c r="D286" s="28"/>
      <c r="E286" s="28"/>
      <c r="F286" s="28"/>
      <c r="G286" s="28"/>
      <c r="H286" s="28"/>
    </row>
    <row r="287" ht="12.75" customHeight="1" spans="3:8">
      <c r="C287" s="28"/>
      <c r="D287" s="28"/>
      <c r="E287" s="28"/>
      <c r="F287" s="28"/>
      <c r="G287" s="28"/>
      <c r="H287" s="28"/>
    </row>
    <row r="288" ht="12.75" customHeight="1" spans="3:8">
      <c r="C288" s="28"/>
      <c r="D288" s="28"/>
      <c r="E288" s="28"/>
      <c r="F288" s="28"/>
      <c r="G288" s="28"/>
      <c r="H288" s="28"/>
    </row>
    <row r="289" ht="12.75" customHeight="1" spans="3:8">
      <c r="C289" s="28"/>
      <c r="D289" s="28"/>
      <c r="E289" s="28"/>
      <c r="F289" s="28"/>
      <c r="G289" s="28"/>
      <c r="H289" s="28"/>
    </row>
    <row r="290" ht="12.75" customHeight="1" spans="3:8">
      <c r="C290" s="28"/>
      <c r="D290" s="28"/>
      <c r="E290" s="28"/>
      <c r="F290" s="28"/>
      <c r="G290" s="28"/>
      <c r="H290" s="28"/>
    </row>
    <row r="291" ht="12.75" customHeight="1" spans="3:8">
      <c r="C291" s="28"/>
      <c r="D291" s="28"/>
      <c r="E291" s="28"/>
      <c r="F291" s="28"/>
      <c r="G291" s="28"/>
      <c r="H291" s="28"/>
    </row>
    <row r="292" ht="12.75" customHeight="1" spans="3:8">
      <c r="C292" s="28"/>
      <c r="D292" s="28"/>
      <c r="E292" s="28"/>
      <c r="F292" s="28"/>
      <c r="G292" s="28"/>
      <c r="H292" s="28"/>
    </row>
    <row r="293" ht="12.75" customHeight="1" spans="3:8">
      <c r="C293" s="28"/>
      <c r="D293" s="28"/>
      <c r="E293" s="28"/>
      <c r="F293" s="28"/>
      <c r="G293" s="28"/>
      <c r="H293" s="28"/>
    </row>
    <row r="294" ht="12.75" customHeight="1" spans="3:8">
      <c r="C294" s="28"/>
      <c r="D294" s="28"/>
      <c r="E294" s="28"/>
      <c r="F294" s="28"/>
      <c r="G294" s="28"/>
      <c r="H294" s="28"/>
    </row>
    <row r="295" ht="12.75" customHeight="1" spans="3:8">
      <c r="C295" s="28"/>
      <c r="D295" s="28"/>
      <c r="E295" s="28"/>
      <c r="F295" s="28"/>
      <c r="G295" s="28"/>
      <c r="H295" s="28"/>
    </row>
    <row r="296" ht="12.75" customHeight="1" spans="3:8">
      <c r="C296" s="28"/>
      <c r="D296" s="28"/>
      <c r="E296" s="28"/>
      <c r="F296" s="28"/>
      <c r="G296" s="28"/>
      <c r="H296" s="28"/>
    </row>
    <row r="297" ht="12.75" customHeight="1" spans="3:8">
      <c r="C297" s="28"/>
      <c r="D297" s="28"/>
      <c r="E297" s="28"/>
      <c r="F297" s="28"/>
      <c r="G297" s="28"/>
      <c r="H297" s="28"/>
    </row>
    <row r="298" ht="12.75" customHeight="1" spans="3:8">
      <c r="C298" s="28"/>
      <c r="D298" s="28"/>
      <c r="E298" s="28"/>
      <c r="F298" s="28"/>
      <c r="G298" s="28"/>
      <c r="H298" s="28"/>
    </row>
    <row r="299" ht="12.75" customHeight="1" spans="3:8">
      <c r="C299" s="28"/>
      <c r="D299" s="28"/>
      <c r="E299" s="28"/>
      <c r="F299" s="28"/>
      <c r="G299" s="28"/>
      <c r="H299" s="28"/>
    </row>
    <row r="300" ht="12.75" customHeight="1" spans="3:8">
      <c r="C300" s="28"/>
      <c r="D300" s="28"/>
      <c r="E300" s="28"/>
      <c r="F300" s="28"/>
      <c r="G300" s="28"/>
      <c r="H300" s="28"/>
    </row>
    <row r="301" ht="12.75" customHeight="1" spans="3:8">
      <c r="C301" s="28"/>
      <c r="D301" s="28"/>
      <c r="E301" s="28"/>
      <c r="F301" s="28"/>
      <c r="G301" s="28"/>
      <c r="H301" s="28"/>
    </row>
    <row r="302" ht="12.75" customHeight="1" spans="3:8">
      <c r="C302" s="28"/>
      <c r="D302" s="28"/>
      <c r="E302" s="28"/>
      <c r="F302" s="28"/>
      <c r="G302" s="28"/>
      <c r="H302" s="28"/>
    </row>
    <row r="303" ht="12.75" customHeight="1" spans="3:8">
      <c r="C303" s="28"/>
      <c r="D303" s="28"/>
      <c r="E303" s="28"/>
      <c r="F303" s="28"/>
      <c r="G303" s="28"/>
      <c r="H303" s="28"/>
    </row>
    <row r="304" ht="12.75" customHeight="1" spans="3:8">
      <c r="C304" s="28"/>
      <c r="D304" s="28"/>
      <c r="E304" s="28"/>
      <c r="F304" s="28"/>
      <c r="G304" s="28"/>
      <c r="H304" s="28"/>
    </row>
    <row r="305" ht="12.75" customHeight="1" spans="3:8">
      <c r="C305" s="28"/>
      <c r="D305" s="28"/>
      <c r="E305" s="28"/>
      <c r="F305" s="28"/>
      <c r="G305" s="28"/>
      <c r="H305" s="28"/>
    </row>
    <row r="306" ht="12.75" customHeight="1" spans="3:8">
      <c r="C306" s="28"/>
      <c r="D306" s="28"/>
      <c r="E306" s="28"/>
      <c r="F306" s="28"/>
      <c r="G306" s="28"/>
      <c r="H306" s="28"/>
    </row>
    <row r="307" ht="12.75" customHeight="1" spans="3:8">
      <c r="C307" s="28"/>
      <c r="D307" s="28"/>
      <c r="E307" s="28"/>
      <c r="F307" s="28"/>
      <c r="G307" s="28"/>
      <c r="H307" s="28"/>
    </row>
    <row r="308" ht="12.75" customHeight="1" spans="3:8">
      <c r="C308" s="28"/>
      <c r="D308" s="28"/>
      <c r="E308" s="28"/>
      <c r="F308" s="28"/>
      <c r="G308" s="28"/>
      <c r="H308" s="28"/>
    </row>
    <row r="309" ht="12.75" customHeight="1" spans="3:8">
      <c r="C309" s="28"/>
      <c r="D309" s="28"/>
      <c r="E309" s="28"/>
      <c r="F309" s="28"/>
      <c r="G309" s="28"/>
      <c r="H309" s="28"/>
    </row>
    <row r="310" ht="12.75" customHeight="1" spans="3:8">
      <c r="C310" s="28"/>
      <c r="D310" s="28"/>
      <c r="E310" s="28"/>
      <c r="F310" s="28"/>
      <c r="G310" s="28"/>
      <c r="H310" s="28"/>
    </row>
    <row r="311" ht="12.75" customHeight="1" spans="3:8">
      <c r="C311" s="28"/>
      <c r="D311" s="28"/>
      <c r="E311" s="28"/>
      <c r="F311" s="28"/>
      <c r="G311" s="28"/>
      <c r="H311" s="28"/>
    </row>
    <row r="312" ht="12.75" customHeight="1" spans="3:8">
      <c r="C312" s="28"/>
      <c r="D312" s="28"/>
      <c r="E312" s="28"/>
      <c r="F312" s="28"/>
      <c r="G312" s="28"/>
      <c r="H312" s="28"/>
    </row>
    <row r="313" ht="12.75" customHeight="1" spans="3:8">
      <c r="C313" s="28"/>
      <c r="D313" s="28"/>
      <c r="E313" s="28"/>
      <c r="F313" s="28"/>
      <c r="G313" s="28"/>
      <c r="H313" s="28"/>
    </row>
    <row r="314" ht="12.75" customHeight="1" spans="3:8">
      <c r="C314" s="28"/>
      <c r="D314" s="28"/>
      <c r="E314" s="28"/>
      <c r="F314" s="28"/>
      <c r="G314" s="28"/>
      <c r="H314" s="28"/>
    </row>
    <row r="315" ht="12.75" customHeight="1" spans="3:8">
      <c r="C315" s="28"/>
      <c r="D315" s="28"/>
      <c r="E315" s="28"/>
      <c r="F315" s="28"/>
      <c r="G315" s="28"/>
      <c r="H315" s="28"/>
    </row>
    <row r="316" ht="12.75" customHeight="1" spans="3:8">
      <c r="C316" s="28"/>
      <c r="D316" s="28"/>
      <c r="E316" s="28"/>
      <c r="F316" s="28"/>
      <c r="G316" s="28"/>
      <c r="H316" s="28"/>
    </row>
    <row r="317" ht="12.75" customHeight="1" spans="3:8">
      <c r="C317" s="28"/>
      <c r="D317" s="28"/>
      <c r="E317" s="28"/>
      <c r="F317" s="28"/>
      <c r="G317" s="28"/>
      <c r="H317" s="28"/>
    </row>
    <row r="318" ht="12.75" customHeight="1" spans="3:8">
      <c r="C318" s="28"/>
      <c r="D318" s="28"/>
      <c r="E318" s="28"/>
      <c r="F318" s="28"/>
      <c r="G318" s="28"/>
      <c r="H318" s="28"/>
    </row>
    <row r="319" ht="12.75" customHeight="1" spans="3:8">
      <c r="C319" s="28"/>
      <c r="D319" s="28"/>
      <c r="E319" s="28"/>
      <c r="F319" s="28"/>
      <c r="G319" s="28"/>
      <c r="H319" s="28"/>
    </row>
    <row r="320" ht="12.75" customHeight="1" spans="3:8">
      <c r="C320" s="28"/>
      <c r="D320" s="28"/>
      <c r="E320" s="28"/>
      <c r="F320" s="28"/>
      <c r="G320" s="28"/>
      <c r="H320" s="28"/>
    </row>
    <row r="321" ht="12.75" customHeight="1" spans="3:8">
      <c r="C321" s="28"/>
      <c r="D321" s="28"/>
      <c r="E321" s="28"/>
      <c r="F321" s="28"/>
      <c r="G321" s="28"/>
      <c r="H321" s="28"/>
    </row>
    <row r="322" ht="12.75" customHeight="1" spans="3:8">
      <c r="C322" s="28"/>
      <c r="D322" s="28"/>
      <c r="E322" s="28"/>
      <c r="F322" s="28"/>
      <c r="G322" s="28"/>
      <c r="H322" s="28"/>
    </row>
    <row r="323" ht="12.75" customHeight="1" spans="3:8">
      <c r="C323" s="28"/>
      <c r="D323" s="28"/>
      <c r="E323" s="28"/>
      <c r="F323" s="28"/>
      <c r="G323" s="28"/>
      <c r="H323" s="28"/>
    </row>
    <row r="324" ht="12.75" customHeight="1" spans="3:8">
      <c r="C324" s="28"/>
      <c r="D324" s="28"/>
      <c r="E324" s="28"/>
      <c r="F324" s="28"/>
      <c r="G324" s="28"/>
      <c r="H324" s="28"/>
    </row>
    <row r="325" ht="12.75" customHeight="1" spans="3:8">
      <c r="C325" s="28"/>
      <c r="D325" s="28"/>
      <c r="E325" s="28"/>
      <c r="F325" s="28"/>
      <c r="G325" s="28"/>
      <c r="H325" s="28"/>
    </row>
    <row r="326" ht="12.75" customHeight="1" spans="3:8">
      <c r="C326" s="28"/>
      <c r="D326" s="28"/>
      <c r="E326" s="28"/>
      <c r="F326" s="28"/>
      <c r="G326" s="28"/>
      <c r="H326" s="28"/>
    </row>
    <row r="327" ht="12.75" customHeight="1" spans="3:8">
      <c r="C327" s="28"/>
      <c r="D327" s="28"/>
      <c r="E327" s="28"/>
      <c r="F327" s="28"/>
      <c r="G327" s="28"/>
      <c r="H327" s="28"/>
    </row>
    <row r="328" ht="12.75" customHeight="1" spans="3:8">
      <c r="C328" s="28"/>
      <c r="D328" s="28"/>
      <c r="E328" s="28"/>
      <c r="F328" s="28"/>
      <c r="G328" s="28"/>
      <c r="H328" s="28"/>
    </row>
    <row r="329" ht="12.75" customHeight="1" spans="3:8">
      <c r="C329" s="28"/>
      <c r="D329" s="28"/>
      <c r="E329" s="28"/>
      <c r="F329" s="28"/>
      <c r="G329" s="28"/>
      <c r="H329" s="28"/>
    </row>
    <row r="330" ht="12.75" customHeight="1" spans="3:8">
      <c r="C330" s="28"/>
      <c r="D330" s="28"/>
      <c r="E330" s="28"/>
      <c r="F330" s="28"/>
      <c r="G330" s="28"/>
      <c r="H330" s="28"/>
    </row>
    <row r="331" ht="12.75" customHeight="1" spans="3:8">
      <c r="C331" s="28"/>
      <c r="D331" s="28"/>
      <c r="E331" s="28"/>
      <c r="F331" s="28"/>
      <c r="G331" s="28"/>
      <c r="H331" s="28"/>
    </row>
    <row r="332" ht="12.75" customHeight="1" spans="3:8">
      <c r="C332" s="28"/>
      <c r="D332" s="28"/>
      <c r="E332" s="28"/>
      <c r="F332" s="28"/>
      <c r="G332" s="28"/>
      <c r="H332" s="28"/>
    </row>
    <row r="333" ht="12.75" customHeight="1" spans="3:8">
      <c r="C333" s="28"/>
      <c r="D333" s="28"/>
      <c r="E333" s="28"/>
      <c r="F333" s="28"/>
      <c r="G333" s="28"/>
      <c r="H333" s="28"/>
    </row>
    <row r="334" ht="12.75" customHeight="1" spans="3:8">
      <c r="C334" s="28"/>
      <c r="D334" s="28"/>
      <c r="E334" s="28"/>
      <c r="F334" s="28"/>
      <c r="G334" s="28"/>
      <c r="H334" s="28"/>
    </row>
    <row r="335" ht="12.75" customHeight="1" spans="3:8">
      <c r="C335" s="28"/>
      <c r="D335" s="28"/>
      <c r="E335" s="28"/>
      <c r="F335" s="28"/>
      <c r="G335" s="28"/>
      <c r="H335" s="28"/>
    </row>
    <row r="336" ht="12.75" customHeight="1" spans="3:8">
      <c r="C336" s="28"/>
      <c r="D336" s="28"/>
      <c r="E336" s="28"/>
      <c r="F336" s="28"/>
      <c r="G336" s="28"/>
      <c r="H336" s="28"/>
    </row>
    <row r="337" ht="12.75" customHeight="1" spans="3:8">
      <c r="C337" s="28"/>
      <c r="D337" s="28"/>
      <c r="E337" s="28"/>
      <c r="F337" s="28"/>
      <c r="G337" s="28"/>
      <c r="H337" s="28"/>
    </row>
    <row r="338" ht="12.75" customHeight="1" spans="3:8">
      <c r="C338" s="28"/>
      <c r="D338" s="28"/>
      <c r="E338" s="28"/>
      <c r="F338" s="28"/>
      <c r="G338" s="28"/>
      <c r="H338" s="28"/>
    </row>
    <row r="339" ht="12.75" customHeight="1" spans="3:8">
      <c r="C339" s="28"/>
      <c r="D339" s="28"/>
      <c r="E339" s="28"/>
      <c r="F339" s="28"/>
      <c r="G339" s="28"/>
      <c r="H339" s="28"/>
    </row>
    <row r="340" ht="12.75" customHeight="1" spans="3:8">
      <c r="C340" s="28"/>
      <c r="D340" s="28"/>
      <c r="E340" s="28"/>
      <c r="F340" s="28"/>
      <c r="G340" s="28"/>
      <c r="H340" s="28"/>
    </row>
    <row r="341" ht="12.75" customHeight="1" spans="3:8">
      <c r="C341" s="28"/>
      <c r="D341" s="28"/>
      <c r="E341" s="28"/>
      <c r="F341" s="28"/>
      <c r="G341" s="28"/>
      <c r="H341" s="28"/>
    </row>
    <row r="342" ht="12.75" customHeight="1" spans="3:8">
      <c r="C342" s="28"/>
      <c r="D342" s="28"/>
      <c r="E342" s="28"/>
      <c r="F342" s="28"/>
      <c r="G342" s="28"/>
      <c r="H342" s="28"/>
    </row>
    <row r="343" ht="12.75" customHeight="1" spans="3:8">
      <c r="C343" s="28"/>
      <c r="D343" s="28"/>
      <c r="E343" s="28"/>
      <c r="F343" s="28"/>
      <c r="G343" s="28"/>
      <c r="H343" s="28"/>
    </row>
    <row r="344" ht="12.75" customHeight="1" spans="3:8">
      <c r="C344" s="28"/>
      <c r="D344" s="28"/>
      <c r="E344" s="28"/>
      <c r="F344" s="28"/>
      <c r="G344" s="28"/>
      <c r="H344" s="28"/>
    </row>
    <row r="345" ht="12.75" customHeight="1" spans="3:8">
      <c r="C345" s="28"/>
      <c r="D345" s="28"/>
      <c r="E345" s="28"/>
      <c r="F345" s="28"/>
      <c r="G345" s="28"/>
      <c r="H345" s="28"/>
    </row>
    <row r="346" ht="12.75" customHeight="1" spans="3:8">
      <c r="C346" s="28"/>
      <c r="D346" s="28"/>
      <c r="E346" s="28"/>
      <c r="F346" s="28"/>
      <c r="G346" s="28"/>
      <c r="H346" s="28"/>
    </row>
    <row r="347" ht="12.75" customHeight="1" spans="3:8">
      <c r="C347" s="28"/>
      <c r="D347" s="28"/>
      <c r="E347" s="28"/>
      <c r="F347" s="28"/>
      <c r="G347" s="28"/>
      <c r="H347" s="28"/>
    </row>
    <row r="348" ht="12.75" customHeight="1" spans="3:8">
      <c r="C348" s="28"/>
      <c r="D348" s="28"/>
      <c r="E348" s="28"/>
      <c r="F348" s="28"/>
      <c r="G348" s="28"/>
      <c r="H348" s="28"/>
    </row>
    <row r="349" ht="12.75" customHeight="1" spans="3:8">
      <c r="C349" s="28"/>
      <c r="D349" s="28"/>
      <c r="E349" s="28"/>
      <c r="F349" s="28"/>
      <c r="G349" s="28"/>
      <c r="H349" s="28"/>
    </row>
    <row r="350" ht="12.75" customHeight="1" spans="3:8">
      <c r="C350" s="28"/>
      <c r="D350" s="28"/>
      <c r="E350" s="28"/>
      <c r="F350" s="28"/>
      <c r="G350" s="28"/>
      <c r="H350" s="28"/>
    </row>
    <row r="351" ht="12.75" customHeight="1" spans="3:8">
      <c r="C351" s="28"/>
      <c r="D351" s="28"/>
      <c r="E351" s="28"/>
      <c r="F351" s="28"/>
      <c r="G351" s="28"/>
      <c r="H351" s="28"/>
    </row>
    <row r="352" ht="12.75" customHeight="1" spans="3:8">
      <c r="C352" s="28"/>
      <c r="D352" s="28"/>
      <c r="E352" s="28"/>
      <c r="F352" s="28"/>
      <c r="G352" s="28"/>
      <c r="H352" s="28"/>
    </row>
    <row r="353" ht="12.75" customHeight="1" spans="3:8">
      <c r="C353" s="28"/>
      <c r="D353" s="28"/>
      <c r="E353" s="28"/>
      <c r="F353" s="28"/>
      <c r="G353" s="28"/>
      <c r="H353" s="28"/>
    </row>
    <row r="354" ht="12.75" customHeight="1" spans="3:8">
      <c r="C354" s="28"/>
      <c r="D354" s="28"/>
      <c r="E354" s="28"/>
      <c r="F354" s="28"/>
      <c r="G354" s="28"/>
      <c r="H354" s="28"/>
    </row>
    <row r="355" ht="12.75" customHeight="1" spans="3:8">
      <c r="C355" s="28"/>
      <c r="D355" s="28"/>
      <c r="E355" s="28"/>
      <c r="F355" s="28"/>
      <c r="G355" s="28"/>
      <c r="H355" s="28"/>
    </row>
    <row r="356" ht="12.75" customHeight="1" spans="3:8">
      <c r="C356" s="28"/>
      <c r="D356" s="28"/>
      <c r="E356" s="28"/>
      <c r="F356" s="28"/>
      <c r="G356" s="28"/>
      <c r="H356" s="28"/>
    </row>
    <row r="357" ht="12.75" customHeight="1" spans="3:8">
      <c r="C357" s="28"/>
      <c r="D357" s="28"/>
      <c r="E357" s="28"/>
      <c r="F357" s="28"/>
      <c r="G357" s="28"/>
      <c r="H357" s="28"/>
    </row>
    <row r="358" ht="12.75" customHeight="1" spans="3:8">
      <c r="C358" s="28"/>
      <c r="D358" s="28"/>
      <c r="E358" s="28"/>
      <c r="F358" s="28"/>
      <c r="G358" s="28"/>
      <c r="H358" s="28"/>
    </row>
    <row r="359" ht="12.75" customHeight="1" spans="3:8">
      <c r="C359" s="28"/>
      <c r="D359" s="28"/>
      <c r="E359" s="28"/>
      <c r="F359" s="28"/>
      <c r="G359" s="28"/>
      <c r="H359" s="28"/>
    </row>
    <row r="360" ht="12.75" customHeight="1" spans="3:8">
      <c r="C360" s="28"/>
      <c r="D360" s="28"/>
      <c r="E360" s="28"/>
      <c r="F360" s="28"/>
      <c r="G360" s="28"/>
      <c r="H360" s="28"/>
    </row>
    <row r="361" ht="12.75" customHeight="1" spans="3:8">
      <c r="C361" s="28"/>
      <c r="D361" s="28"/>
      <c r="E361" s="28"/>
      <c r="F361" s="28"/>
      <c r="G361" s="28"/>
      <c r="H361" s="28"/>
    </row>
    <row r="362" ht="12.75" customHeight="1" spans="3:8">
      <c r="C362" s="28"/>
      <c r="D362" s="28"/>
      <c r="E362" s="28"/>
      <c r="F362" s="28"/>
      <c r="G362" s="28"/>
      <c r="H362" s="28"/>
    </row>
    <row r="363" ht="12.75" customHeight="1" spans="3:8">
      <c r="C363" s="28"/>
      <c r="D363" s="28"/>
      <c r="E363" s="28"/>
      <c r="F363" s="28"/>
      <c r="G363" s="28"/>
      <c r="H363" s="28"/>
    </row>
    <row r="364" ht="12.75" customHeight="1" spans="3:8">
      <c r="C364" s="28"/>
      <c r="D364" s="28"/>
      <c r="E364" s="28"/>
      <c r="F364" s="28"/>
      <c r="G364" s="28"/>
      <c r="H364" s="28"/>
    </row>
    <row r="365" ht="12.75" customHeight="1" spans="3:8">
      <c r="C365" s="28"/>
      <c r="D365" s="28"/>
      <c r="E365" s="28"/>
      <c r="F365" s="28"/>
      <c r="G365" s="28"/>
      <c r="H365" s="28"/>
    </row>
    <row r="366" ht="12.75" customHeight="1" spans="3:8">
      <c r="C366" s="28"/>
      <c r="D366" s="28"/>
      <c r="E366" s="28"/>
      <c r="F366" s="28"/>
      <c r="G366" s="28"/>
      <c r="H366" s="28"/>
    </row>
    <row r="367" ht="12.75" customHeight="1" spans="3:8">
      <c r="C367" s="28"/>
      <c r="D367" s="28"/>
      <c r="E367" s="28"/>
      <c r="F367" s="28"/>
      <c r="G367" s="28"/>
      <c r="H367" s="28"/>
    </row>
    <row r="368" ht="12.75" customHeight="1" spans="3:8">
      <c r="C368" s="28"/>
      <c r="D368" s="28"/>
      <c r="E368" s="28"/>
      <c r="F368" s="28"/>
      <c r="G368" s="28"/>
      <c r="H368" s="28"/>
    </row>
    <row r="369" ht="12.75" customHeight="1" spans="3:8">
      <c r="C369" s="28"/>
      <c r="D369" s="28"/>
      <c r="E369" s="28"/>
      <c r="F369" s="28"/>
      <c r="G369" s="28"/>
      <c r="H369" s="28"/>
    </row>
    <row r="370" ht="12.75" customHeight="1" spans="3:8">
      <c r="C370" s="28"/>
      <c r="D370" s="28"/>
      <c r="E370" s="28"/>
      <c r="F370" s="28"/>
      <c r="G370" s="28"/>
      <c r="H370" s="28"/>
    </row>
    <row r="371" ht="12.75" customHeight="1" spans="3:8">
      <c r="C371" s="28"/>
      <c r="D371" s="28"/>
      <c r="E371" s="28"/>
      <c r="F371" s="28"/>
      <c r="G371" s="28"/>
      <c r="H371" s="28"/>
    </row>
    <row r="372" ht="12.75" customHeight="1" spans="3:8">
      <c r="C372" s="28"/>
      <c r="D372" s="28"/>
      <c r="E372" s="28"/>
      <c r="F372" s="28"/>
      <c r="G372" s="28"/>
      <c r="H372" s="28"/>
    </row>
    <row r="373" ht="12.75" customHeight="1" spans="3:8">
      <c r="C373" s="28"/>
      <c r="D373" s="28"/>
      <c r="E373" s="28"/>
      <c r="F373" s="28"/>
      <c r="G373" s="28"/>
      <c r="H373" s="28"/>
    </row>
    <row r="374" ht="12.75" customHeight="1" spans="3:8">
      <c r="C374" s="28"/>
      <c r="D374" s="28"/>
      <c r="E374" s="28"/>
      <c r="F374" s="28"/>
      <c r="G374" s="28"/>
      <c r="H374" s="28"/>
    </row>
    <row r="375" ht="12.75" customHeight="1" spans="3:8">
      <c r="C375" s="28"/>
      <c r="D375" s="28"/>
      <c r="E375" s="28"/>
      <c r="F375" s="28"/>
      <c r="G375" s="28"/>
      <c r="H375" s="28"/>
    </row>
    <row r="376" ht="12.75" customHeight="1" spans="3:8">
      <c r="C376" s="28"/>
      <c r="D376" s="28"/>
      <c r="E376" s="28"/>
      <c r="F376" s="28"/>
      <c r="G376" s="28"/>
      <c r="H376" s="28"/>
    </row>
    <row r="377" ht="12.75" customHeight="1" spans="3:8">
      <c r="C377" s="28"/>
      <c r="D377" s="28"/>
      <c r="E377" s="28"/>
      <c r="F377" s="28"/>
      <c r="G377" s="28"/>
      <c r="H377" s="28"/>
    </row>
    <row r="378" ht="12.75" customHeight="1" spans="3:8">
      <c r="C378" s="28"/>
      <c r="D378" s="28"/>
      <c r="E378" s="28"/>
      <c r="F378" s="28"/>
      <c r="G378" s="28"/>
      <c r="H378" s="28"/>
    </row>
    <row r="379" ht="12.75" customHeight="1" spans="3:8">
      <c r="C379" s="28"/>
      <c r="D379" s="28"/>
      <c r="E379" s="28"/>
      <c r="F379" s="28"/>
      <c r="G379" s="28"/>
      <c r="H379" s="28"/>
    </row>
    <row r="380" ht="12.75" customHeight="1" spans="3:8">
      <c r="C380" s="28"/>
      <c r="D380" s="28"/>
      <c r="E380" s="28"/>
      <c r="F380" s="28"/>
      <c r="G380" s="28"/>
      <c r="H380" s="28"/>
    </row>
    <row r="381" ht="12.75" customHeight="1" spans="3:8">
      <c r="C381" s="28"/>
      <c r="D381" s="28"/>
      <c r="E381" s="28"/>
      <c r="F381" s="28"/>
      <c r="G381" s="28"/>
      <c r="H381" s="28"/>
    </row>
    <row r="382" ht="12.75" customHeight="1" spans="3:8">
      <c r="C382" s="28"/>
      <c r="D382" s="28"/>
      <c r="E382" s="28"/>
      <c r="F382" s="28"/>
      <c r="G382" s="28"/>
      <c r="H382" s="28"/>
    </row>
    <row r="383" ht="12.75" customHeight="1" spans="3:8">
      <c r="C383" s="28"/>
      <c r="D383" s="28"/>
      <c r="E383" s="28"/>
      <c r="F383" s="28"/>
      <c r="G383" s="28"/>
      <c r="H383" s="28"/>
    </row>
    <row r="384" ht="12.75" customHeight="1" spans="3:8">
      <c r="C384" s="28"/>
      <c r="D384" s="28"/>
      <c r="E384" s="28"/>
      <c r="F384" s="28"/>
      <c r="G384" s="28"/>
      <c r="H384" s="28"/>
    </row>
    <row r="385" ht="12.75" customHeight="1" spans="3:8">
      <c r="C385" s="28"/>
      <c r="D385" s="28"/>
      <c r="E385" s="28"/>
      <c r="F385" s="28"/>
      <c r="G385" s="28"/>
      <c r="H385" s="28"/>
    </row>
    <row r="386" ht="12.75" customHeight="1" spans="3:8">
      <c r="C386" s="28"/>
      <c r="D386" s="28"/>
      <c r="E386" s="28"/>
      <c r="F386" s="28"/>
      <c r="G386" s="28"/>
      <c r="H386" s="28"/>
    </row>
    <row r="387" ht="12.75" customHeight="1" spans="3:8">
      <c r="C387" s="28"/>
      <c r="D387" s="28"/>
      <c r="E387" s="28"/>
      <c r="F387" s="28"/>
      <c r="G387" s="28"/>
      <c r="H387" s="28"/>
    </row>
    <row r="388" ht="12.75" customHeight="1" spans="3:8">
      <c r="C388" s="28"/>
      <c r="D388" s="28"/>
      <c r="E388" s="28"/>
      <c r="F388" s="28"/>
      <c r="G388" s="28"/>
      <c r="H388" s="28"/>
    </row>
    <row r="389" ht="12.75" customHeight="1" spans="3:8">
      <c r="C389" s="28"/>
      <c r="D389" s="28"/>
      <c r="E389" s="28"/>
      <c r="F389" s="28"/>
      <c r="G389" s="28"/>
      <c r="H389" s="28"/>
    </row>
    <row r="390" ht="12.75" customHeight="1" spans="3:8">
      <c r="C390" s="28"/>
      <c r="D390" s="28"/>
      <c r="E390" s="28"/>
      <c r="F390" s="28"/>
      <c r="G390" s="28"/>
      <c r="H390" s="28"/>
    </row>
    <row r="391" ht="12.75" customHeight="1" spans="3:8">
      <c r="C391" s="28"/>
      <c r="D391" s="28"/>
      <c r="E391" s="28"/>
      <c r="F391" s="28"/>
      <c r="G391" s="28"/>
      <c r="H391" s="28"/>
    </row>
    <row r="392" ht="12.75" customHeight="1" spans="3:8">
      <c r="C392" s="28"/>
      <c r="D392" s="28"/>
      <c r="E392" s="28"/>
      <c r="F392" s="28"/>
      <c r="G392" s="28"/>
      <c r="H392" s="28"/>
    </row>
    <row r="393" ht="12.75" customHeight="1" spans="3:8">
      <c r="C393" s="28"/>
      <c r="D393" s="28"/>
      <c r="E393" s="28"/>
      <c r="F393" s="28"/>
      <c r="G393" s="28"/>
      <c r="H393" s="28"/>
    </row>
    <row r="394" ht="12.75" customHeight="1" spans="3:8">
      <c r="C394" s="28"/>
      <c r="D394" s="28"/>
      <c r="E394" s="28"/>
      <c r="F394" s="28"/>
      <c r="G394" s="28"/>
      <c r="H394" s="28"/>
    </row>
    <row r="395" ht="12.75" customHeight="1" spans="3:8">
      <c r="C395" s="28"/>
      <c r="D395" s="28"/>
      <c r="E395" s="28"/>
      <c r="F395" s="28"/>
      <c r="G395" s="28"/>
      <c r="H395" s="28"/>
    </row>
    <row r="396" ht="12.75" customHeight="1" spans="3:8">
      <c r="C396" s="28"/>
      <c r="D396" s="28"/>
      <c r="E396" s="28"/>
      <c r="F396" s="28"/>
      <c r="G396" s="28"/>
      <c r="H396" s="28"/>
    </row>
    <row r="397" ht="12.75" customHeight="1" spans="3:8">
      <c r="C397" s="28"/>
      <c r="D397" s="28"/>
      <c r="E397" s="28"/>
      <c r="F397" s="28"/>
      <c r="G397" s="28"/>
      <c r="H397" s="28"/>
    </row>
    <row r="398" ht="12.75" customHeight="1" spans="3:8">
      <c r="C398" s="28"/>
      <c r="D398" s="28"/>
      <c r="E398" s="28"/>
      <c r="F398" s="28"/>
      <c r="G398" s="28"/>
      <c r="H398" s="28"/>
    </row>
    <row r="399" ht="12.75" customHeight="1" spans="3:8">
      <c r="C399" s="28"/>
      <c r="D399" s="28"/>
      <c r="E399" s="28"/>
      <c r="F399" s="28"/>
      <c r="G399" s="28"/>
      <c r="H399" s="28"/>
    </row>
    <row r="400" ht="12.75" customHeight="1" spans="3:8">
      <c r="C400" s="28"/>
      <c r="D400" s="28"/>
      <c r="E400" s="28"/>
      <c r="F400" s="28"/>
      <c r="G400" s="28"/>
      <c r="H400" s="28"/>
    </row>
    <row r="401" ht="12.75" customHeight="1" spans="3:8">
      <c r="C401" s="28"/>
      <c r="D401" s="28"/>
      <c r="E401" s="28"/>
      <c r="F401" s="28"/>
      <c r="G401" s="28"/>
      <c r="H401" s="28"/>
    </row>
    <row r="402" ht="12.75" customHeight="1" spans="3:8">
      <c r="C402" s="28"/>
      <c r="D402" s="28"/>
      <c r="E402" s="28"/>
      <c r="F402" s="28"/>
      <c r="G402" s="28"/>
      <c r="H402" s="28"/>
    </row>
    <row r="403" ht="12.75" customHeight="1" spans="3:8">
      <c r="C403" s="28"/>
      <c r="D403" s="28"/>
      <c r="E403" s="28"/>
      <c r="F403" s="28"/>
      <c r="G403" s="28"/>
      <c r="H403" s="28"/>
    </row>
    <row r="404" ht="12.75" customHeight="1" spans="3:8">
      <c r="C404" s="28"/>
      <c r="D404" s="28"/>
      <c r="E404" s="28"/>
      <c r="F404" s="28"/>
      <c r="G404" s="28"/>
      <c r="H404" s="28"/>
    </row>
    <row r="405" ht="12.75" customHeight="1" spans="3:8">
      <c r="C405" s="28"/>
      <c r="D405" s="28"/>
      <c r="E405" s="28"/>
      <c r="F405" s="28"/>
      <c r="G405" s="28"/>
      <c r="H405" s="28"/>
    </row>
    <row r="406" ht="12.75" customHeight="1" spans="3:8">
      <c r="C406" s="28"/>
      <c r="D406" s="28"/>
      <c r="E406" s="28"/>
      <c r="F406" s="28"/>
      <c r="G406" s="28"/>
      <c r="H406" s="28"/>
    </row>
    <row r="407" ht="12.75" customHeight="1" spans="3:8">
      <c r="C407" s="28"/>
      <c r="D407" s="28"/>
      <c r="E407" s="28"/>
      <c r="F407" s="28"/>
      <c r="G407" s="28"/>
      <c r="H407" s="28"/>
    </row>
    <row r="408" ht="12.75" customHeight="1" spans="3:8">
      <c r="C408" s="28"/>
      <c r="D408" s="28"/>
      <c r="E408" s="28"/>
      <c r="F408" s="28"/>
      <c r="G408" s="28"/>
      <c r="H408" s="28"/>
    </row>
    <row r="409" ht="12.75" customHeight="1" spans="3:8">
      <c r="C409" s="28"/>
      <c r="D409" s="28"/>
      <c r="E409" s="28"/>
      <c r="F409" s="28"/>
      <c r="G409" s="28"/>
      <c r="H409" s="28"/>
    </row>
    <row r="410" ht="12.75" customHeight="1" spans="3:8">
      <c r="C410" s="28"/>
      <c r="D410" s="28"/>
      <c r="E410" s="28"/>
      <c r="F410" s="28"/>
      <c r="G410" s="28"/>
      <c r="H410" s="28"/>
    </row>
    <row r="411" ht="12.75" customHeight="1" spans="3:8">
      <c r="C411" s="28"/>
      <c r="D411" s="28"/>
      <c r="E411" s="28"/>
      <c r="F411" s="28"/>
      <c r="G411" s="28"/>
      <c r="H411" s="28"/>
    </row>
    <row r="412" ht="12.75" customHeight="1" spans="3:8">
      <c r="C412" s="28"/>
      <c r="D412" s="28"/>
      <c r="E412" s="28"/>
      <c r="F412" s="28"/>
      <c r="G412" s="28"/>
      <c r="H412" s="28"/>
    </row>
    <row r="413" ht="12.75" customHeight="1" spans="3:8">
      <c r="C413" s="28"/>
      <c r="D413" s="28"/>
      <c r="E413" s="28"/>
      <c r="F413" s="28"/>
      <c r="G413" s="28"/>
      <c r="H413" s="28"/>
    </row>
    <row r="414" ht="12.75" customHeight="1" spans="3:8">
      <c r="C414" s="28"/>
      <c r="D414" s="28"/>
      <c r="E414" s="28"/>
      <c r="F414" s="28"/>
      <c r="G414" s="28"/>
      <c r="H414" s="28"/>
    </row>
    <row r="415" ht="12.75" customHeight="1" spans="3:8">
      <c r="C415" s="28"/>
      <c r="D415" s="28"/>
      <c r="E415" s="28"/>
      <c r="F415" s="28"/>
      <c r="G415" s="28"/>
      <c r="H415" s="28"/>
    </row>
    <row r="416" ht="12.75" customHeight="1" spans="3:8">
      <c r="C416" s="28"/>
      <c r="D416" s="28"/>
      <c r="E416" s="28"/>
      <c r="F416" s="28"/>
      <c r="G416" s="28"/>
      <c r="H416" s="28"/>
    </row>
    <row r="417" ht="12.75" customHeight="1" spans="3:8">
      <c r="C417" s="28"/>
      <c r="D417" s="28"/>
      <c r="E417" s="28"/>
      <c r="F417" s="28"/>
      <c r="G417" s="28"/>
      <c r="H417" s="28"/>
    </row>
    <row r="418" ht="12.75" customHeight="1" spans="3:8">
      <c r="C418" s="28"/>
      <c r="D418" s="28"/>
      <c r="E418" s="28"/>
      <c r="F418" s="28"/>
      <c r="G418" s="28"/>
      <c r="H418" s="28"/>
    </row>
    <row r="419" ht="12.75" customHeight="1" spans="3:8">
      <c r="C419" s="28"/>
      <c r="D419" s="28"/>
      <c r="E419" s="28"/>
      <c r="F419" s="28"/>
      <c r="G419" s="28"/>
      <c r="H419" s="28"/>
    </row>
    <row r="420" ht="12.75" customHeight="1" spans="3:8">
      <c r="C420" s="28"/>
      <c r="D420" s="28"/>
      <c r="E420" s="28"/>
      <c r="F420" s="28"/>
      <c r="G420" s="28"/>
      <c r="H420" s="28"/>
    </row>
    <row r="421" ht="12.75" customHeight="1" spans="3:8">
      <c r="C421" s="28"/>
      <c r="D421" s="28"/>
      <c r="E421" s="28"/>
      <c r="F421" s="28"/>
      <c r="G421" s="28"/>
      <c r="H421" s="28"/>
    </row>
    <row r="422" ht="12.75" customHeight="1" spans="3:8">
      <c r="C422" s="28"/>
      <c r="D422" s="28"/>
      <c r="E422" s="28"/>
      <c r="F422" s="28"/>
      <c r="G422" s="28"/>
      <c r="H422" s="28"/>
    </row>
    <row r="423" ht="12.75" customHeight="1" spans="3:8">
      <c r="C423" s="28"/>
      <c r="D423" s="28"/>
      <c r="E423" s="28"/>
      <c r="F423" s="28"/>
      <c r="G423" s="28"/>
      <c r="H423" s="28"/>
    </row>
    <row r="424" ht="12.75" customHeight="1" spans="3:8">
      <c r="C424" s="28"/>
      <c r="D424" s="28"/>
      <c r="E424" s="28"/>
      <c r="F424" s="28"/>
      <c r="G424" s="28"/>
      <c r="H424" s="28"/>
    </row>
    <row r="425" ht="12.75" customHeight="1" spans="3:8">
      <c r="C425" s="28"/>
      <c r="D425" s="28"/>
      <c r="E425" s="28"/>
      <c r="F425" s="28"/>
      <c r="G425" s="28"/>
      <c r="H425" s="28"/>
    </row>
    <row r="426" ht="12.75" customHeight="1" spans="3:8">
      <c r="C426" s="28"/>
      <c r="D426" s="28"/>
      <c r="E426" s="28"/>
      <c r="F426" s="28"/>
      <c r="G426" s="28"/>
      <c r="H426" s="28"/>
    </row>
    <row r="427" ht="12.75" customHeight="1" spans="3:8">
      <c r="C427" s="28"/>
      <c r="D427" s="28"/>
      <c r="E427" s="28"/>
      <c r="F427" s="28"/>
      <c r="G427" s="28"/>
      <c r="H427" s="28"/>
    </row>
    <row r="428" ht="12.75" customHeight="1" spans="3:8">
      <c r="C428" s="28"/>
      <c r="D428" s="28"/>
      <c r="E428" s="28"/>
      <c r="F428" s="28"/>
      <c r="G428" s="28"/>
      <c r="H428" s="28"/>
    </row>
    <row r="429" ht="12.75" customHeight="1" spans="3:8">
      <c r="C429" s="28"/>
      <c r="D429" s="28"/>
      <c r="E429" s="28"/>
      <c r="F429" s="28"/>
      <c r="G429" s="28"/>
      <c r="H429" s="28"/>
    </row>
    <row r="430" ht="12.75" customHeight="1" spans="3:8">
      <c r="C430" s="28"/>
      <c r="D430" s="28"/>
      <c r="E430" s="28"/>
      <c r="F430" s="28"/>
      <c r="G430" s="28"/>
      <c r="H430" s="28"/>
    </row>
    <row r="431" ht="12.75" customHeight="1" spans="3:8">
      <c r="C431" s="28"/>
      <c r="D431" s="28"/>
      <c r="E431" s="28"/>
      <c r="F431" s="28"/>
      <c r="G431" s="28"/>
      <c r="H431" s="28"/>
    </row>
    <row r="432" ht="12.75" customHeight="1" spans="3:8">
      <c r="C432" s="28"/>
      <c r="D432" s="28"/>
      <c r="E432" s="28"/>
      <c r="F432" s="28"/>
      <c r="G432" s="28"/>
      <c r="H432" s="28"/>
    </row>
    <row r="433" ht="12.75" customHeight="1" spans="3:8">
      <c r="C433" s="28"/>
      <c r="D433" s="28"/>
      <c r="E433" s="28"/>
      <c r="F433" s="28"/>
      <c r="G433" s="28"/>
      <c r="H433" s="28"/>
    </row>
    <row r="434" ht="12.75" customHeight="1" spans="3:8">
      <c r="C434" s="28"/>
      <c r="D434" s="28"/>
      <c r="E434" s="28"/>
      <c r="F434" s="28"/>
      <c r="G434" s="28"/>
      <c r="H434" s="28"/>
    </row>
    <row r="435" ht="12.75" customHeight="1" spans="3:8">
      <c r="C435" s="28"/>
      <c r="D435" s="28"/>
      <c r="E435" s="28"/>
      <c r="F435" s="28"/>
      <c r="G435" s="28"/>
      <c r="H435" s="28"/>
    </row>
    <row r="436" ht="12.75" customHeight="1" spans="3:8">
      <c r="C436" s="28"/>
      <c r="D436" s="28"/>
      <c r="E436" s="28"/>
      <c r="F436" s="28"/>
      <c r="G436" s="28"/>
      <c r="H436" s="28"/>
    </row>
    <row r="437" ht="12.75" customHeight="1" spans="3:8">
      <c r="C437" s="28"/>
      <c r="D437" s="28"/>
      <c r="E437" s="28"/>
      <c r="F437" s="28"/>
      <c r="G437" s="28"/>
      <c r="H437" s="28"/>
    </row>
    <row r="438" ht="12.75" customHeight="1" spans="3:8">
      <c r="C438" s="28"/>
      <c r="D438" s="28"/>
      <c r="E438" s="28"/>
      <c r="F438" s="28"/>
      <c r="G438" s="28"/>
      <c r="H438" s="28"/>
    </row>
    <row r="439" ht="12.75" customHeight="1" spans="3:8">
      <c r="C439" s="28"/>
      <c r="D439" s="28"/>
      <c r="E439" s="28"/>
      <c r="F439" s="28"/>
      <c r="G439" s="28"/>
      <c r="H439" s="28"/>
    </row>
    <row r="440" ht="12.75" customHeight="1" spans="3:8">
      <c r="C440" s="28"/>
      <c r="D440" s="28"/>
      <c r="E440" s="28"/>
      <c r="F440" s="28"/>
      <c r="G440" s="28"/>
      <c r="H440" s="28"/>
    </row>
    <row r="441" ht="12.75" customHeight="1" spans="3:8">
      <c r="C441" s="28"/>
      <c r="D441" s="28"/>
      <c r="E441" s="28"/>
      <c r="F441" s="28"/>
      <c r="G441" s="28"/>
      <c r="H441" s="28"/>
    </row>
    <row r="442" ht="12.75" customHeight="1" spans="3:8">
      <c r="C442" s="28"/>
      <c r="D442" s="28"/>
      <c r="E442" s="28"/>
      <c r="F442" s="28"/>
      <c r="G442" s="28"/>
      <c r="H442" s="28"/>
    </row>
    <row r="443" ht="12.75" customHeight="1" spans="3:8">
      <c r="C443" s="28"/>
      <c r="D443" s="28"/>
      <c r="E443" s="28"/>
      <c r="F443" s="28"/>
      <c r="G443" s="28"/>
      <c r="H443" s="28"/>
    </row>
    <row r="444" ht="12.75" customHeight="1" spans="3:8">
      <c r="C444" s="28"/>
      <c r="D444" s="28"/>
      <c r="E444" s="28"/>
      <c r="F444" s="28"/>
      <c r="G444" s="28"/>
      <c r="H444" s="28"/>
    </row>
    <row r="445" ht="12.75" customHeight="1" spans="3:8">
      <c r="C445" s="28"/>
      <c r="D445" s="28"/>
      <c r="E445" s="28"/>
      <c r="F445" s="28"/>
      <c r="G445" s="28"/>
      <c r="H445" s="28"/>
    </row>
    <row r="446" ht="12.75" customHeight="1" spans="3:8">
      <c r="C446" s="28"/>
      <c r="D446" s="28"/>
      <c r="E446" s="28"/>
      <c r="F446" s="28"/>
      <c r="G446" s="28"/>
      <c r="H446" s="28"/>
    </row>
    <row r="447" ht="12.75" customHeight="1" spans="3:8">
      <c r="C447" s="28"/>
      <c r="D447" s="28"/>
      <c r="E447" s="28"/>
      <c r="F447" s="28"/>
      <c r="G447" s="28"/>
      <c r="H447" s="28"/>
    </row>
    <row r="448" ht="12.75" customHeight="1" spans="3:8">
      <c r="C448" s="28"/>
      <c r="D448" s="28"/>
      <c r="E448" s="28"/>
      <c r="F448" s="28"/>
      <c r="G448" s="28"/>
      <c r="H448" s="28"/>
    </row>
    <row r="449" ht="12.75" customHeight="1" spans="3:8">
      <c r="C449" s="28"/>
      <c r="D449" s="28"/>
      <c r="E449" s="28"/>
      <c r="F449" s="28"/>
      <c r="G449" s="28"/>
      <c r="H449" s="28"/>
    </row>
    <row r="450" ht="12.75" customHeight="1" spans="3:8">
      <c r="C450" s="28"/>
      <c r="D450" s="28"/>
      <c r="E450" s="28"/>
      <c r="F450" s="28"/>
      <c r="G450" s="28"/>
      <c r="H450" s="28"/>
    </row>
    <row r="451" ht="12.75" customHeight="1" spans="3:8">
      <c r="C451" s="28"/>
      <c r="D451" s="28"/>
      <c r="E451" s="28"/>
      <c r="F451" s="28"/>
      <c r="G451" s="28"/>
      <c r="H451" s="28"/>
    </row>
    <row r="452" ht="12.75" customHeight="1" spans="3:8">
      <c r="C452" s="28"/>
      <c r="D452" s="28"/>
      <c r="E452" s="28"/>
      <c r="F452" s="28"/>
      <c r="G452" s="28"/>
      <c r="H452" s="28"/>
    </row>
    <row r="453" ht="12.75" customHeight="1" spans="3:8">
      <c r="C453" s="28"/>
      <c r="D453" s="28"/>
      <c r="E453" s="28"/>
      <c r="F453" s="28"/>
      <c r="G453" s="28"/>
      <c r="H453" s="28"/>
    </row>
    <row r="454" ht="12.75" customHeight="1" spans="3:8">
      <c r="C454" s="28"/>
      <c r="D454" s="28"/>
      <c r="E454" s="28"/>
      <c r="F454" s="28"/>
      <c r="G454" s="28"/>
      <c r="H454" s="28"/>
    </row>
    <row r="455" ht="12.75" customHeight="1" spans="3:8">
      <c r="C455" s="28"/>
      <c r="D455" s="28"/>
      <c r="E455" s="28"/>
      <c r="F455" s="28"/>
      <c r="G455" s="28"/>
      <c r="H455" s="28"/>
    </row>
    <row r="456" ht="12.75" customHeight="1" spans="3:8">
      <c r="C456" s="28"/>
      <c r="D456" s="28"/>
      <c r="E456" s="28"/>
      <c r="F456" s="28"/>
      <c r="G456" s="28"/>
      <c r="H456" s="28"/>
    </row>
    <row r="457" ht="12.75" customHeight="1" spans="3:8">
      <c r="C457" s="28"/>
      <c r="D457" s="28"/>
      <c r="E457" s="28"/>
      <c r="F457" s="28"/>
      <c r="G457" s="28"/>
      <c r="H457" s="28"/>
    </row>
    <row r="458" ht="12.75" customHeight="1" spans="3:8">
      <c r="C458" s="28"/>
      <c r="D458" s="28"/>
      <c r="E458" s="28"/>
      <c r="F458" s="28"/>
      <c r="G458" s="28"/>
      <c r="H458" s="28"/>
    </row>
    <row r="459" ht="12.75" customHeight="1" spans="3:8">
      <c r="C459" s="28"/>
      <c r="D459" s="28"/>
      <c r="E459" s="28"/>
      <c r="F459" s="28"/>
      <c r="G459" s="28"/>
      <c r="H459" s="28"/>
    </row>
    <row r="460" ht="12.75" customHeight="1" spans="3:8">
      <c r="C460" s="28"/>
      <c r="D460" s="28"/>
      <c r="E460" s="28"/>
      <c r="F460" s="28"/>
      <c r="G460" s="28"/>
      <c r="H460" s="28"/>
    </row>
    <row r="461" ht="12.75" customHeight="1" spans="3:8">
      <c r="C461" s="28"/>
      <c r="D461" s="28"/>
      <c r="E461" s="28"/>
      <c r="F461" s="28"/>
      <c r="G461" s="28"/>
      <c r="H461" s="28"/>
    </row>
    <row r="462" ht="12.75" customHeight="1" spans="3:8">
      <c r="C462" s="28"/>
      <c r="D462" s="28"/>
      <c r="E462" s="28"/>
      <c r="F462" s="28"/>
      <c r="G462" s="28"/>
      <c r="H462" s="28"/>
    </row>
    <row r="463" ht="12.75" customHeight="1" spans="3:8">
      <c r="C463" s="28"/>
      <c r="D463" s="28"/>
      <c r="E463" s="28"/>
      <c r="F463" s="28"/>
      <c r="G463" s="28"/>
      <c r="H463" s="28"/>
    </row>
    <row r="464" ht="12.75" customHeight="1" spans="3:8">
      <c r="C464" s="28"/>
      <c r="D464" s="28"/>
      <c r="E464" s="28"/>
      <c r="F464" s="28"/>
      <c r="G464" s="28"/>
      <c r="H464" s="28"/>
    </row>
    <row r="465" ht="12.75" customHeight="1" spans="3:8">
      <c r="C465" s="28"/>
      <c r="D465" s="28"/>
      <c r="E465" s="28"/>
      <c r="F465" s="28"/>
      <c r="G465" s="28"/>
      <c r="H465" s="28"/>
    </row>
    <row r="466" ht="12.75" customHeight="1" spans="3:8">
      <c r="C466" s="28"/>
      <c r="D466" s="28"/>
      <c r="E466" s="28"/>
      <c r="F466" s="28"/>
      <c r="G466" s="28"/>
      <c r="H466" s="28"/>
    </row>
    <row r="467" ht="12.75" customHeight="1" spans="3:8">
      <c r="C467" s="28"/>
      <c r="D467" s="28"/>
      <c r="E467" s="28"/>
      <c r="F467" s="28"/>
      <c r="G467" s="28"/>
      <c r="H467" s="28"/>
    </row>
    <row r="468" ht="12.75" customHeight="1" spans="3:8">
      <c r="C468" s="28"/>
      <c r="D468" s="28"/>
      <c r="E468" s="28"/>
      <c r="F468" s="28"/>
      <c r="G468" s="28"/>
      <c r="H468" s="28"/>
    </row>
    <row r="469" ht="12.75" customHeight="1" spans="3:8">
      <c r="C469" s="28"/>
      <c r="D469" s="28"/>
      <c r="E469" s="28"/>
      <c r="F469" s="28"/>
      <c r="G469" s="28"/>
      <c r="H469" s="28"/>
    </row>
    <row r="470" ht="12.75" customHeight="1" spans="3:8">
      <c r="C470" s="28"/>
      <c r="D470" s="28"/>
      <c r="E470" s="28"/>
      <c r="F470" s="28"/>
      <c r="G470" s="28"/>
      <c r="H470" s="28"/>
    </row>
    <row r="471" ht="12.75" customHeight="1" spans="3:8">
      <c r="C471" s="28"/>
      <c r="D471" s="28"/>
      <c r="E471" s="28"/>
      <c r="F471" s="28"/>
      <c r="G471" s="28"/>
      <c r="H471" s="28"/>
    </row>
    <row r="472" ht="12.75" customHeight="1" spans="3:8">
      <c r="C472" s="28"/>
      <c r="D472" s="28"/>
      <c r="E472" s="28"/>
      <c r="F472" s="28"/>
      <c r="G472" s="28"/>
      <c r="H472" s="28"/>
    </row>
    <row r="473" ht="12.75" customHeight="1" spans="3:8">
      <c r="C473" s="28"/>
      <c r="D473" s="28"/>
      <c r="E473" s="28"/>
      <c r="F473" s="28"/>
      <c r="G473" s="28"/>
      <c r="H473" s="28"/>
    </row>
    <row r="474" ht="12.75" customHeight="1" spans="3:8">
      <c r="C474" s="28"/>
      <c r="D474" s="28"/>
      <c r="E474" s="28"/>
      <c r="F474" s="28"/>
      <c r="G474" s="28"/>
      <c r="H474" s="28"/>
    </row>
    <row r="475" ht="12.75" customHeight="1" spans="3:8">
      <c r="C475" s="28"/>
      <c r="D475" s="28"/>
      <c r="E475" s="28"/>
      <c r="F475" s="28"/>
      <c r="G475" s="28"/>
      <c r="H475" s="28"/>
    </row>
    <row r="476" ht="12.75" customHeight="1" spans="3:8">
      <c r="C476" s="28"/>
      <c r="D476" s="28"/>
      <c r="E476" s="28"/>
      <c r="F476" s="28"/>
      <c r="G476" s="28"/>
      <c r="H476" s="28"/>
    </row>
    <row r="477" ht="12.75" customHeight="1" spans="3:8">
      <c r="C477" s="28"/>
      <c r="D477" s="28"/>
      <c r="E477" s="28"/>
      <c r="F477" s="28"/>
      <c r="G477" s="28"/>
      <c r="H477" s="28"/>
    </row>
    <row r="478" ht="12.75" customHeight="1" spans="3:8">
      <c r="C478" s="28"/>
      <c r="D478" s="28"/>
      <c r="E478" s="28"/>
      <c r="F478" s="28"/>
      <c r="G478" s="28"/>
      <c r="H478" s="28"/>
    </row>
    <row r="479" ht="12.75" customHeight="1" spans="3:8">
      <c r="C479" s="28"/>
      <c r="D479" s="28"/>
      <c r="E479" s="28"/>
      <c r="F479" s="28"/>
      <c r="G479" s="28"/>
      <c r="H479" s="28"/>
    </row>
    <row r="480" ht="12.75" customHeight="1" spans="3:8">
      <c r="C480" s="28"/>
      <c r="D480" s="28"/>
      <c r="E480" s="28"/>
      <c r="F480" s="28"/>
      <c r="G480" s="28"/>
      <c r="H480" s="28"/>
    </row>
    <row r="481" ht="12.75" customHeight="1" spans="3:8">
      <c r="C481" s="28"/>
      <c r="D481" s="28"/>
      <c r="E481" s="28"/>
      <c r="F481" s="28"/>
      <c r="G481" s="28"/>
      <c r="H481" s="28"/>
    </row>
    <row r="482" ht="12.75" customHeight="1" spans="3:8">
      <c r="C482" s="28"/>
      <c r="D482" s="28"/>
      <c r="E482" s="28"/>
      <c r="F482" s="28"/>
      <c r="G482" s="28"/>
      <c r="H482" s="28"/>
    </row>
    <row r="483" ht="12.75" customHeight="1" spans="3:8">
      <c r="C483" s="28"/>
      <c r="D483" s="28"/>
      <c r="E483" s="28"/>
      <c r="F483" s="28"/>
      <c r="G483" s="28"/>
      <c r="H483" s="28"/>
    </row>
    <row r="484" ht="12.75" customHeight="1" spans="3:8">
      <c r="C484" s="28"/>
      <c r="D484" s="28"/>
      <c r="E484" s="28"/>
      <c r="F484" s="28"/>
      <c r="G484" s="28"/>
      <c r="H484" s="28"/>
    </row>
    <row r="485" ht="12.75" customHeight="1" spans="3:8">
      <c r="C485" s="28"/>
      <c r="D485" s="28"/>
      <c r="E485" s="28"/>
      <c r="F485" s="28"/>
      <c r="G485" s="28"/>
      <c r="H485" s="28"/>
    </row>
    <row r="486" ht="12.75" customHeight="1" spans="3:8">
      <c r="C486" s="28"/>
      <c r="D486" s="28"/>
      <c r="E486" s="28"/>
      <c r="F486" s="28"/>
      <c r="G486" s="28"/>
      <c r="H486" s="28"/>
    </row>
    <row r="487" ht="12.75" customHeight="1" spans="3:8">
      <c r="C487" s="28"/>
      <c r="D487" s="28"/>
      <c r="E487" s="28"/>
      <c r="F487" s="28"/>
      <c r="G487" s="28"/>
      <c r="H487" s="28"/>
    </row>
    <row r="488" ht="12.75" customHeight="1" spans="3:8">
      <c r="C488" s="28"/>
      <c r="D488" s="28"/>
      <c r="E488" s="28"/>
      <c r="F488" s="28"/>
      <c r="G488" s="28"/>
      <c r="H488" s="28"/>
    </row>
    <row r="489" ht="12.75" customHeight="1" spans="3:8">
      <c r="C489" s="28"/>
      <c r="D489" s="28"/>
      <c r="E489" s="28"/>
      <c r="F489" s="28"/>
      <c r="G489" s="28"/>
      <c r="H489" s="28"/>
    </row>
    <row r="490" ht="12.75" customHeight="1" spans="3:8">
      <c r="C490" s="28"/>
      <c r="D490" s="28"/>
      <c r="E490" s="28"/>
      <c r="F490" s="28"/>
      <c r="G490" s="28"/>
      <c r="H490" s="28"/>
    </row>
    <row r="491" ht="12.75" customHeight="1" spans="3:8">
      <c r="C491" s="28"/>
      <c r="D491" s="28"/>
      <c r="E491" s="28"/>
      <c r="F491" s="28"/>
      <c r="G491" s="28"/>
      <c r="H491" s="28"/>
    </row>
    <row r="492" ht="12.75" customHeight="1" spans="3:8">
      <c r="C492" s="28"/>
      <c r="D492" s="28"/>
      <c r="E492" s="28"/>
      <c r="F492" s="28"/>
      <c r="G492" s="28"/>
      <c r="H492" s="28"/>
    </row>
    <row r="493" ht="12.75" customHeight="1" spans="3:8">
      <c r="C493" s="28"/>
      <c r="D493" s="28"/>
      <c r="E493" s="28"/>
      <c r="F493" s="28"/>
      <c r="G493" s="28"/>
      <c r="H493" s="28"/>
    </row>
    <row r="494" ht="12.75" customHeight="1" spans="3:8">
      <c r="C494" s="28"/>
      <c r="D494" s="28"/>
      <c r="E494" s="28"/>
      <c r="F494" s="28"/>
      <c r="G494" s="28"/>
      <c r="H494" s="28"/>
    </row>
    <row r="495" ht="12.75" customHeight="1" spans="3:8">
      <c r="C495" s="28"/>
      <c r="D495" s="28"/>
      <c r="E495" s="28"/>
      <c r="F495" s="28"/>
      <c r="G495" s="28"/>
      <c r="H495" s="28"/>
    </row>
    <row r="496" ht="12.75" customHeight="1" spans="3:8">
      <c r="C496" s="28"/>
      <c r="D496" s="28"/>
      <c r="E496" s="28"/>
      <c r="F496" s="28"/>
      <c r="G496" s="28"/>
      <c r="H496" s="28"/>
    </row>
    <row r="497" ht="12.75" customHeight="1" spans="3:8">
      <c r="C497" s="28"/>
      <c r="D497" s="28"/>
      <c r="E497" s="28"/>
      <c r="F497" s="28"/>
      <c r="G497" s="28"/>
      <c r="H497" s="28"/>
    </row>
    <row r="498" ht="12.75" customHeight="1" spans="3:8">
      <c r="C498" s="28"/>
      <c r="D498" s="28"/>
      <c r="E498" s="28"/>
      <c r="F498" s="28"/>
      <c r="G498" s="28"/>
      <c r="H498" s="28"/>
    </row>
    <row r="499" ht="12.75" customHeight="1" spans="3:8">
      <c r="C499" s="28"/>
      <c r="D499" s="28"/>
      <c r="E499" s="28"/>
      <c r="F499" s="28"/>
      <c r="G499" s="28"/>
      <c r="H499" s="28"/>
    </row>
    <row r="500" ht="12.75" customHeight="1" spans="3:8">
      <c r="C500" s="28"/>
      <c r="D500" s="28"/>
      <c r="E500" s="28"/>
      <c r="F500" s="28"/>
      <c r="G500" s="28"/>
      <c r="H500" s="28"/>
    </row>
    <row r="501" ht="12.75" customHeight="1" spans="3:8">
      <c r="C501" s="28"/>
      <c r="D501" s="28"/>
      <c r="E501" s="28"/>
      <c r="F501" s="28"/>
      <c r="G501" s="28"/>
      <c r="H501" s="28"/>
    </row>
    <row r="502" ht="12.75" customHeight="1" spans="3:8">
      <c r="C502" s="28"/>
      <c r="D502" s="28"/>
      <c r="E502" s="28"/>
      <c r="F502" s="28"/>
      <c r="G502" s="28"/>
      <c r="H502" s="28"/>
    </row>
    <row r="503" ht="12.75" customHeight="1" spans="3:8">
      <c r="C503" s="28"/>
      <c r="D503" s="28"/>
      <c r="E503" s="28"/>
      <c r="F503" s="28"/>
      <c r="G503" s="28"/>
      <c r="H503" s="28"/>
    </row>
    <row r="504" ht="12.75" customHeight="1" spans="3:8">
      <c r="C504" s="28"/>
      <c r="D504" s="28"/>
      <c r="E504" s="28"/>
      <c r="F504" s="28"/>
      <c r="G504" s="28"/>
      <c r="H504" s="28"/>
    </row>
    <row r="505" ht="12.75" customHeight="1" spans="3:8">
      <c r="C505" s="28"/>
      <c r="D505" s="28"/>
      <c r="E505" s="28"/>
      <c r="F505" s="28"/>
      <c r="G505" s="28"/>
      <c r="H505" s="28"/>
    </row>
    <row r="506" ht="12.75" customHeight="1" spans="3:8">
      <c r="C506" s="28"/>
      <c r="D506" s="28"/>
      <c r="E506" s="28"/>
      <c r="F506" s="28"/>
      <c r="G506" s="28"/>
      <c r="H506" s="28"/>
    </row>
    <row r="507" ht="12.75" customHeight="1" spans="3:8">
      <c r="C507" s="28"/>
      <c r="D507" s="28"/>
      <c r="E507" s="28"/>
      <c r="F507" s="28"/>
      <c r="G507" s="28"/>
      <c r="H507" s="28"/>
    </row>
    <row r="508" ht="12.75" customHeight="1" spans="3:8">
      <c r="C508" s="28"/>
      <c r="D508" s="28"/>
      <c r="E508" s="28"/>
      <c r="F508" s="28"/>
      <c r="G508" s="28"/>
      <c r="H508" s="28"/>
    </row>
    <row r="509" ht="12.75" customHeight="1" spans="3:8">
      <c r="C509" s="28"/>
      <c r="D509" s="28"/>
      <c r="E509" s="28"/>
      <c r="F509" s="28"/>
      <c r="G509" s="28"/>
      <c r="H509" s="28"/>
    </row>
    <row r="510" ht="12.75" customHeight="1" spans="3:8">
      <c r="C510" s="28"/>
      <c r="D510" s="28"/>
      <c r="E510" s="28"/>
      <c r="F510" s="28"/>
      <c r="G510" s="28"/>
      <c r="H510" s="28"/>
    </row>
    <row r="511" ht="12.75" customHeight="1" spans="3:8">
      <c r="C511" s="28"/>
      <c r="D511" s="28"/>
      <c r="E511" s="28"/>
      <c r="F511" s="28"/>
      <c r="G511" s="28"/>
      <c r="H511" s="28"/>
    </row>
    <row r="512" ht="12.75" customHeight="1" spans="3:8">
      <c r="C512" s="28"/>
      <c r="D512" s="28"/>
      <c r="E512" s="28"/>
      <c r="F512" s="28"/>
      <c r="G512" s="28"/>
      <c r="H512" s="28"/>
    </row>
    <row r="513" ht="12.75" customHeight="1" spans="3:8">
      <c r="C513" s="28"/>
      <c r="D513" s="28"/>
      <c r="E513" s="28"/>
      <c r="F513" s="28"/>
      <c r="G513" s="28"/>
      <c r="H513" s="28"/>
    </row>
    <row r="514" ht="12.75" customHeight="1" spans="3:8">
      <c r="C514" s="28"/>
      <c r="D514" s="28"/>
      <c r="E514" s="28"/>
      <c r="F514" s="28"/>
      <c r="G514" s="28"/>
      <c r="H514" s="28"/>
    </row>
    <row r="515" ht="12.75" customHeight="1" spans="3:8">
      <c r="C515" s="28"/>
      <c r="D515" s="28"/>
      <c r="E515" s="28"/>
      <c r="F515" s="28"/>
      <c r="G515" s="28"/>
      <c r="H515" s="28"/>
    </row>
    <row r="516" ht="12.75" customHeight="1" spans="3:8">
      <c r="C516" s="28"/>
      <c r="D516" s="28"/>
      <c r="E516" s="28"/>
      <c r="F516" s="28"/>
      <c r="G516" s="28"/>
      <c r="H516" s="28"/>
    </row>
    <row r="517" ht="12.75" customHeight="1" spans="3:8">
      <c r="C517" s="28"/>
      <c r="D517" s="28"/>
      <c r="E517" s="28"/>
      <c r="F517" s="28"/>
      <c r="G517" s="28"/>
      <c r="H517" s="28"/>
    </row>
    <row r="518" ht="12.75" customHeight="1" spans="3:8">
      <c r="C518" s="28"/>
      <c r="D518" s="28"/>
      <c r="E518" s="28"/>
      <c r="F518" s="28"/>
      <c r="G518" s="28"/>
      <c r="H518" s="28"/>
    </row>
    <row r="519" ht="12.75" customHeight="1" spans="3:8">
      <c r="C519" s="28"/>
      <c r="D519" s="28"/>
      <c r="E519" s="28"/>
      <c r="F519" s="28"/>
      <c r="G519" s="28"/>
      <c r="H519" s="28"/>
    </row>
    <row r="520" ht="12.75" customHeight="1" spans="3:8">
      <c r="C520" s="28"/>
      <c r="D520" s="28"/>
      <c r="E520" s="28"/>
      <c r="F520" s="28"/>
      <c r="G520" s="28"/>
      <c r="H520" s="28"/>
    </row>
    <row r="521" ht="12.75" customHeight="1" spans="3:8">
      <c r="C521" s="28"/>
      <c r="D521" s="28"/>
      <c r="E521" s="28"/>
      <c r="F521" s="28"/>
      <c r="G521" s="28"/>
      <c r="H521" s="28"/>
    </row>
    <row r="522" ht="12.75" customHeight="1" spans="3:8">
      <c r="C522" s="28"/>
      <c r="D522" s="28"/>
      <c r="E522" s="28"/>
      <c r="F522" s="28"/>
      <c r="G522" s="28"/>
      <c r="H522" s="28"/>
    </row>
    <row r="523" ht="12.75" customHeight="1" spans="3:8">
      <c r="C523" s="28"/>
      <c r="D523" s="28"/>
      <c r="E523" s="28"/>
      <c r="F523" s="28"/>
      <c r="G523" s="28"/>
      <c r="H523" s="28"/>
    </row>
    <row r="524" ht="12.75" customHeight="1" spans="3:8">
      <c r="C524" s="28"/>
      <c r="D524" s="28"/>
      <c r="E524" s="28"/>
      <c r="F524" s="28"/>
      <c r="G524" s="28"/>
      <c r="H524" s="28"/>
    </row>
    <row r="525" ht="12.75" customHeight="1" spans="3:8">
      <c r="C525" s="28"/>
      <c r="D525" s="28"/>
      <c r="E525" s="28"/>
      <c r="F525" s="28"/>
      <c r="G525" s="28"/>
      <c r="H525" s="28"/>
    </row>
    <row r="526" ht="12.75" customHeight="1" spans="3:8">
      <c r="C526" s="28"/>
      <c r="D526" s="28"/>
      <c r="E526" s="28"/>
      <c r="F526" s="28"/>
      <c r="G526" s="28"/>
      <c r="H526" s="28"/>
    </row>
    <row r="527" ht="12.75" customHeight="1" spans="3:8">
      <c r="C527" s="28"/>
      <c r="D527" s="28"/>
      <c r="E527" s="28"/>
      <c r="F527" s="28"/>
      <c r="G527" s="28"/>
      <c r="H527" s="28"/>
    </row>
    <row r="528" ht="12.75" customHeight="1" spans="3:8">
      <c r="C528" s="28"/>
      <c r="D528" s="28"/>
      <c r="E528" s="28"/>
      <c r="F528" s="28"/>
      <c r="G528" s="28"/>
      <c r="H528" s="28"/>
    </row>
    <row r="529" ht="12.75" customHeight="1" spans="3:8">
      <c r="C529" s="28"/>
      <c r="D529" s="28"/>
      <c r="E529" s="28"/>
      <c r="F529" s="28"/>
      <c r="G529" s="28"/>
      <c r="H529" s="28"/>
    </row>
    <row r="530" ht="12.75" customHeight="1" spans="3:8">
      <c r="C530" s="28"/>
      <c r="D530" s="28"/>
      <c r="E530" s="28"/>
      <c r="F530" s="28"/>
      <c r="G530" s="28"/>
      <c r="H530" s="28"/>
    </row>
    <row r="531" ht="12.75" customHeight="1" spans="3:8">
      <c r="C531" s="28"/>
      <c r="D531" s="28"/>
      <c r="E531" s="28"/>
      <c r="F531" s="28"/>
      <c r="G531" s="28"/>
      <c r="H531" s="28"/>
    </row>
    <row r="532" ht="12.75" customHeight="1" spans="3:8">
      <c r="C532" s="28"/>
      <c r="D532" s="28"/>
      <c r="E532" s="28"/>
      <c r="F532" s="28"/>
      <c r="G532" s="28"/>
      <c r="H532" s="28"/>
    </row>
    <row r="533" ht="12.75" customHeight="1" spans="3:8">
      <c r="C533" s="28"/>
      <c r="D533" s="28"/>
      <c r="E533" s="28"/>
      <c r="F533" s="28"/>
      <c r="G533" s="28"/>
      <c r="H533" s="28"/>
    </row>
    <row r="534" ht="12.75" customHeight="1" spans="3:8">
      <c r="C534" s="28"/>
      <c r="D534" s="28"/>
      <c r="E534" s="28"/>
      <c r="F534" s="28"/>
      <c r="G534" s="28"/>
      <c r="H534" s="28"/>
    </row>
    <row r="535" ht="12.75" customHeight="1" spans="3:8">
      <c r="C535" s="28"/>
      <c r="D535" s="28"/>
      <c r="E535" s="28"/>
      <c r="F535" s="28"/>
      <c r="G535" s="28"/>
      <c r="H535" s="28"/>
    </row>
    <row r="536" ht="12.75" customHeight="1" spans="3:8">
      <c r="C536" s="28"/>
      <c r="D536" s="28"/>
      <c r="E536" s="28"/>
      <c r="F536" s="28"/>
      <c r="G536" s="28"/>
      <c r="H536" s="28"/>
    </row>
    <row r="537" ht="12.75" customHeight="1" spans="3:8">
      <c r="C537" s="28"/>
      <c r="D537" s="28"/>
      <c r="E537" s="28"/>
      <c r="F537" s="28"/>
      <c r="G537" s="28"/>
      <c r="H537" s="28"/>
    </row>
    <row r="538" ht="12.75" customHeight="1" spans="3:8">
      <c r="C538" s="28"/>
      <c r="D538" s="28"/>
      <c r="E538" s="28"/>
      <c r="F538" s="28"/>
      <c r="G538" s="28"/>
      <c r="H538" s="28"/>
    </row>
    <row r="539" ht="12.75" customHeight="1" spans="3:8">
      <c r="C539" s="28"/>
      <c r="D539" s="28"/>
      <c r="E539" s="28"/>
      <c r="F539" s="28"/>
      <c r="G539" s="28"/>
      <c r="H539" s="28"/>
    </row>
    <row r="540" ht="12.75" customHeight="1" spans="3:8">
      <c r="C540" s="28"/>
      <c r="D540" s="28"/>
      <c r="E540" s="28"/>
      <c r="F540" s="28"/>
      <c r="G540" s="28"/>
      <c r="H540" s="28"/>
    </row>
    <row r="541" ht="12.75" customHeight="1" spans="3:8">
      <c r="C541" s="28"/>
      <c r="D541" s="28"/>
      <c r="E541" s="28"/>
      <c r="F541" s="28"/>
      <c r="G541" s="28"/>
      <c r="H541" s="28"/>
    </row>
    <row r="542" ht="12.75" customHeight="1" spans="3:8">
      <c r="C542" s="28"/>
      <c r="D542" s="28"/>
      <c r="E542" s="28"/>
      <c r="F542" s="28"/>
      <c r="G542" s="28"/>
      <c r="H542" s="28"/>
    </row>
    <row r="543" ht="12.75" customHeight="1" spans="3:8">
      <c r="C543" s="28"/>
      <c r="D543" s="28"/>
      <c r="E543" s="28"/>
      <c r="F543" s="28"/>
      <c r="G543" s="28"/>
      <c r="H543" s="28"/>
    </row>
    <row r="544" ht="12.75" customHeight="1" spans="3:8">
      <c r="C544" s="28"/>
      <c r="D544" s="28"/>
      <c r="E544" s="28"/>
      <c r="F544" s="28"/>
      <c r="G544" s="28"/>
      <c r="H544" s="28"/>
    </row>
    <row r="545" ht="12.75" customHeight="1" spans="3:8">
      <c r="C545" s="28"/>
      <c r="D545" s="28"/>
      <c r="E545" s="28"/>
      <c r="F545" s="28"/>
      <c r="G545" s="28"/>
      <c r="H545" s="28"/>
    </row>
    <row r="546" ht="12.75" customHeight="1" spans="3:8">
      <c r="C546" s="28"/>
      <c r="D546" s="28"/>
      <c r="E546" s="28"/>
      <c r="F546" s="28"/>
      <c r="G546" s="28"/>
      <c r="H546" s="28"/>
    </row>
    <row r="547" ht="12.75" customHeight="1" spans="3:8">
      <c r="C547" s="28"/>
      <c r="D547" s="28"/>
      <c r="E547" s="28"/>
      <c r="F547" s="28"/>
      <c r="G547" s="28"/>
      <c r="H547" s="28"/>
    </row>
    <row r="548" ht="12.75" customHeight="1" spans="3:8">
      <c r="C548" s="28"/>
      <c r="D548" s="28"/>
      <c r="E548" s="28"/>
      <c r="F548" s="28"/>
      <c r="G548" s="28"/>
      <c r="H548" s="28"/>
    </row>
    <row r="549" ht="12.75" customHeight="1" spans="3:8">
      <c r="C549" s="28"/>
      <c r="D549" s="28"/>
      <c r="E549" s="28"/>
      <c r="F549" s="28"/>
      <c r="G549" s="28"/>
      <c r="H549" s="28"/>
    </row>
    <row r="550" ht="12.75" customHeight="1" spans="3:8">
      <c r="C550" s="28"/>
      <c r="D550" s="28"/>
      <c r="E550" s="28"/>
      <c r="F550" s="28"/>
      <c r="G550" s="28"/>
      <c r="H550" s="28"/>
    </row>
    <row r="551" ht="12.75" customHeight="1" spans="3:8">
      <c r="C551" s="28"/>
      <c r="D551" s="28"/>
      <c r="E551" s="28"/>
      <c r="F551" s="28"/>
      <c r="G551" s="28"/>
      <c r="H551" s="28"/>
    </row>
    <row r="552" ht="12.75" customHeight="1" spans="3:8">
      <c r="C552" s="28"/>
      <c r="D552" s="28"/>
      <c r="E552" s="28"/>
      <c r="F552" s="28"/>
      <c r="G552" s="28"/>
      <c r="H552" s="28"/>
    </row>
    <row r="553" ht="12.75" customHeight="1" spans="3:8">
      <c r="C553" s="28"/>
      <c r="D553" s="28"/>
      <c r="E553" s="28"/>
      <c r="F553" s="28"/>
      <c r="G553" s="28"/>
      <c r="H553" s="28"/>
    </row>
    <row r="554" ht="12.75" customHeight="1" spans="3:8">
      <c r="C554" s="28"/>
      <c r="D554" s="28"/>
      <c r="E554" s="28"/>
      <c r="F554" s="28"/>
      <c r="G554" s="28"/>
      <c r="H554" s="28"/>
    </row>
    <row r="555" ht="12.75" customHeight="1" spans="3:8">
      <c r="C555" s="28"/>
      <c r="D555" s="28"/>
      <c r="E555" s="28"/>
      <c r="F555" s="28"/>
      <c r="G555" s="28"/>
      <c r="H555" s="28"/>
    </row>
    <row r="556" ht="12.75" customHeight="1" spans="3:8">
      <c r="C556" s="28"/>
      <c r="D556" s="28"/>
      <c r="E556" s="28"/>
      <c r="F556" s="28"/>
      <c r="G556" s="28"/>
      <c r="H556" s="28"/>
    </row>
    <row r="557" ht="12.75" customHeight="1" spans="3:8">
      <c r="C557" s="28"/>
      <c r="D557" s="28"/>
      <c r="E557" s="28"/>
      <c r="F557" s="28"/>
      <c r="G557" s="28"/>
      <c r="H557" s="28"/>
    </row>
    <row r="558" ht="12.75" customHeight="1" spans="3:8">
      <c r="C558" s="28"/>
      <c r="D558" s="28"/>
      <c r="E558" s="28"/>
      <c r="F558" s="28"/>
      <c r="G558" s="28"/>
      <c r="H558" s="28"/>
    </row>
    <row r="559" ht="12.75" customHeight="1" spans="3:8">
      <c r="C559" s="28"/>
      <c r="D559" s="28"/>
      <c r="E559" s="28"/>
      <c r="F559" s="28"/>
      <c r="G559" s="28"/>
      <c r="H559" s="28"/>
    </row>
    <row r="560" ht="12.75" customHeight="1" spans="3:8">
      <c r="C560" s="28"/>
      <c r="D560" s="28"/>
      <c r="E560" s="28"/>
      <c r="F560" s="28"/>
      <c r="G560" s="28"/>
      <c r="H560" s="28"/>
    </row>
    <row r="561" ht="12.75" customHeight="1" spans="3:8">
      <c r="C561" s="28"/>
      <c r="D561" s="28"/>
      <c r="E561" s="28"/>
      <c r="F561" s="28"/>
      <c r="G561" s="28"/>
      <c r="H561" s="28"/>
    </row>
    <row r="562" ht="12.75" customHeight="1" spans="3:8">
      <c r="C562" s="28"/>
      <c r="D562" s="28"/>
      <c r="E562" s="28"/>
      <c r="F562" s="28"/>
      <c r="G562" s="28"/>
      <c r="H562" s="28"/>
    </row>
    <row r="563" ht="12.75" customHeight="1" spans="3:8">
      <c r="C563" s="28"/>
      <c r="D563" s="28"/>
      <c r="E563" s="28"/>
      <c r="F563" s="28"/>
      <c r="G563" s="28"/>
      <c r="H563" s="28"/>
    </row>
    <row r="564" ht="12.75" customHeight="1" spans="3:8">
      <c r="C564" s="28"/>
      <c r="D564" s="28"/>
      <c r="E564" s="28"/>
      <c r="F564" s="28"/>
      <c r="G564" s="28"/>
      <c r="H564" s="28"/>
    </row>
    <row r="565" ht="12.75" customHeight="1" spans="3:8">
      <c r="C565" s="28"/>
      <c r="D565" s="28"/>
      <c r="E565" s="28"/>
      <c r="F565" s="28"/>
      <c r="G565" s="28"/>
      <c r="H565" s="28"/>
    </row>
    <row r="566" ht="12.75" customHeight="1" spans="3:8">
      <c r="C566" s="28"/>
      <c r="D566" s="28"/>
      <c r="E566" s="28"/>
      <c r="F566" s="28"/>
      <c r="G566" s="28"/>
      <c r="H566" s="28"/>
    </row>
    <row r="567" ht="12.75" customHeight="1" spans="3:8">
      <c r="C567" s="28"/>
      <c r="D567" s="28"/>
      <c r="E567" s="28"/>
      <c r="F567" s="28"/>
      <c r="G567" s="28"/>
      <c r="H567" s="28"/>
    </row>
    <row r="568" ht="12.75" customHeight="1" spans="3:8">
      <c r="C568" s="28"/>
      <c r="D568" s="28"/>
      <c r="E568" s="28"/>
      <c r="F568" s="28"/>
      <c r="G568" s="28"/>
      <c r="H568" s="28"/>
    </row>
    <row r="569" ht="12.75" customHeight="1" spans="3:8">
      <c r="C569" s="28"/>
      <c r="D569" s="28"/>
      <c r="E569" s="28"/>
      <c r="F569" s="28"/>
      <c r="G569" s="28"/>
      <c r="H569" s="28"/>
    </row>
    <row r="570" ht="12.75" customHeight="1" spans="3:8">
      <c r="C570" s="28"/>
      <c r="D570" s="28"/>
      <c r="E570" s="28"/>
      <c r="F570" s="28"/>
      <c r="G570" s="28"/>
      <c r="H570" s="28"/>
    </row>
    <row r="571" ht="12.75" customHeight="1" spans="3:8">
      <c r="C571" s="28"/>
      <c r="D571" s="28"/>
      <c r="E571" s="28"/>
      <c r="F571" s="28"/>
      <c r="G571" s="28"/>
      <c r="H571" s="28"/>
    </row>
    <row r="572" ht="12.75" customHeight="1" spans="3:8">
      <c r="C572" s="28"/>
      <c r="D572" s="28"/>
      <c r="E572" s="28"/>
      <c r="F572" s="28"/>
      <c r="G572" s="28"/>
      <c r="H572" s="28"/>
    </row>
    <row r="573" ht="12.75" customHeight="1" spans="3:8">
      <c r="C573" s="28"/>
      <c r="D573" s="28"/>
      <c r="E573" s="28"/>
      <c r="F573" s="28"/>
      <c r="G573" s="28"/>
      <c r="H573" s="28"/>
    </row>
    <row r="574" ht="12.75" customHeight="1" spans="3:8">
      <c r="C574" s="28"/>
      <c r="D574" s="28"/>
      <c r="E574" s="28"/>
      <c r="F574" s="28"/>
      <c r="G574" s="28"/>
      <c r="H574" s="28"/>
    </row>
    <row r="575" ht="12.75" customHeight="1" spans="3:8">
      <c r="C575" s="28"/>
      <c r="D575" s="28"/>
      <c r="E575" s="28"/>
      <c r="F575" s="28"/>
      <c r="G575" s="28"/>
      <c r="H575" s="28"/>
    </row>
    <row r="576" ht="12.75" customHeight="1" spans="3:8">
      <c r="C576" s="28"/>
      <c r="D576" s="28"/>
      <c r="E576" s="28"/>
      <c r="F576" s="28"/>
      <c r="G576" s="28"/>
      <c r="H576" s="28"/>
    </row>
    <row r="577" ht="12.75" customHeight="1" spans="3:8">
      <c r="C577" s="28"/>
      <c r="D577" s="28"/>
      <c r="E577" s="28"/>
      <c r="F577" s="28"/>
      <c r="G577" s="28"/>
      <c r="H577" s="28"/>
    </row>
    <row r="578" ht="12.75" customHeight="1" spans="3:8">
      <c r="C578" s="28"/>
      <c r="D578" s="28"/>
      <c r="E578" s="28"/>
      <c r="F578" s="28"/>
      <c r="G578" s="28"/>
      <c r="H578" s="28"/>
    </row>
    <row r="579" ht="12.75" customHeight="1" spans="3:8">
      <c r="C579" s="28"/>
      <c r="D579" s="28"/>
      <c r="E579" s="28"/>
      <c r="F579" s="28"/>
      <c r="G579" s="28"/>
      <c r="H579" s="28"/>
    </row>
    <row r="580" ht="12.75" customHeight="1" spans="3:8">
      <c r="C580" s="28"/>
      <c r="D580" s="28"/>
      <c r="E580" s="28"/>
      <c r="F580" s="28"/>
      <c r="G580" s="28"/>
      <c r="H580" s="28"/>
    </row>
    <row r="581" ht="12.75" customHeight="1" spans="3:8">
      <c r="C581" s="28"/>
      <c r="D581" s="28"/>
      <c r="E581" s="28"/>
      <c r="F581" s="28"/>
      <c r="G581" s="28"/>
      <c r="H581" s="28"/>
    </row>
    <row r="582" ht="12.75" customHeight="1" spans="3:8">
      <c r="C582" s="28"/>
      <c r="D582" s="28"/>
      <c r="E582" s="28"/>
      <c r="F582" s="28"/>
      <c r="G582" s="28"/>
      <c r="H582" s="28"/>
    </row>
    <row r="583" ht="12.75" customHeight="1" spans="3:8">
      <c r="C583" s="28"/>
      <c r="D583" s="28"/>
      <c r="E583" s="28"/>
      <c r="F583" s="28"/>
      <c r="G583" s="28"/>
      <c r="H583" s="28"/>
    </row>
    <row r="584" ht="12.75" customHeight="1" spans="3:8">
      <c r="C584" s="28"/>
      <c r="D584" s="28"/>
      <c r="E584" s="28"/>
      <c r="F584" s="28"/>
      <c r="G584" s="28"/>
      <c r="H584" s="28"/>
    </row>
    <row r="585" ht="12.75" customHeight="1" spans="3:8">
      <c r="C585" s="28"/>
      <c r="D585" s="28"/>
      <c r="E585" s="28"/>
      <c r="F585" s="28"/>
      <c r="G585" s="28"/>
      <c r="H585" s="28"/>
    </row>
    <row r="586" ht="12.75" customHeight="1" spans="3:8">
      <c r="C586" s="28"/>
      <c r="D586" s="28"/>
      <c r="E586" s="28"/>
      <c r="F586" s="28"/>
      <c r="G586" s="28"/>
      <c r="H586" s="28"/>
    </row>
    <row r="587" ht="12.75" customHeight="1" spans="3:8">
      <c r="C587" s="28"/>
      <c r="D587" s="28"/>
      <c r="E587" s="28"/>
      <c r="F587" s="28"/>
      <c r="G587" s="28"/>
      <c r="H587" s="28"/>
    </row>
    <row r="588" ht="12.75" customHeight="1" spans="3:8">
      <c r="C588" s="28"/>
      <c r="D588" s="28"/>
      <c r="E588" s="28"/>
      <c r="F588" s="28"/>
      <c r="G588" s="28"/>
      <c r="H588" s="28"/>
    </row>
    <row r="589" ht="12.75" customHeight="1" spans="3:8">
      <c r="C589" s="28"/>
      <c r="D589" s="28"/>
      <c r="E589" s="28"/>
      <c r="F589" s="28"/>
      <c r="G589" s="28"/>
      <c r="H589" s="28"/>
    </row>
    <row r="590" ht="12.75" customHeight="1" spans="3:8">
      <c r="C590" s="28"/>
      <c r="D590" s="28"/>
      <c r="E590" s="28"/>
      <c r="F590" s="28"/>
      <c r="G590" s="28"/>
      <c r="H590" s="28"/>
    </row>
    <row r="591" ht="12.75" customHeight="1" spans="3:8">
      <c r="C591" s="28"/>
      <c r="D591" s="28"/>
      <c r="E591" s="28"/>
      <c r="F591" s="28"/>
      <c r="G591" s="28"/>
      <c r="H591" s="28"/>
    </row>
    <row r="592" ht="12.75" customHeight="1" spans="3:8">
      <c r="C592" s="28"/>
      <c r="D592" s="28"/>
      <c r="E592" s="28"/>
      <c r="F592" s="28"/>
      <c r="G592" s="28"/>
      <c r="H592" s="28"/>
    </row>
    <row r="593" ht="12.75" customHeight="1" spans="3:8">
      <c r="C593" s="28"/>
      <c r="D593" s="28"/>
      <c r="E593" s="28"/>
      <c r="F593" s="28"/>
      <c r="G593" s="28"/>
      <c r="H593" s="28"/>
    </row>
    <row r="594" ht="12.75" customHeight="1" spans="3:8">
      <c r="C594" s="28"/>
      <c r="D594" s="28"/>
      <c r="E594" s="28"/>
      <c r="F594" s="28"/>
      <c r="G594" s="28"/>
      <c r="H594" s="28"/>
    </row>
    <row r="595" ht="12.75" customHeight="1" spans="3:8">
      <c r="C595" s="28"/>
      <c r="D595" s="28"/>
      <c r="E595" s="28"/>
      <c r="F595" s="28"/>
      <c r="G595" s="28"/>
      <c r="H595" s="28"/>
    </row>
    <row r="596" ht="12.75" customHeight="1" spans="3:8">
      <c r="C596" s="28"/>
      <c r="D596" s="28"/>
      <c r="E596" s="28"/>
      <c r="F596" s="28"/>
      <c r="G596" s="28"/>
      <c r="H596" s="28"/>
    </row>
    <row r="597" ht="12.75" customHeight="1" spans="3:8">
      <c r="C597" s="28"/>
      <c r="D597" s="28"/>
      <c r="E597" s="28"/>
      <c r="F597" s="28"/>
      <c r="G597" s="28"/>
      <c r="H597" s="28"/>
    </row>
    <row r="598" ht="12.75" customHeight="1" spans="3:8">
      <c r="C598" s="28"/>
      <c r="D598" s="28"/>
      <c r="E598" s="28"/>
      <c r="F598" s="28"/>
      <c r="G598" s="28"/>
      <c r="H598" s="28"/>
    </row>
    <row r="599" ht="12.75" customHeight="1" spans="3:8">
      <c r="C599" s="28"/>
      <c r="D599" s="28"/>
      <c r="E599" s="28"/>
      <c r="F599" s="28"/>
      <c r="G599" s="28"/>
      <c r="H599" s="28"/>
    </row>
    <row r="600" ht="12.75" customHeight="1" spans="3:8">
      <c r="C600" s="28"/>
      <c r="D600" s="28"/>
      <c r="E600" s="28"/>
      <c r="F600" s="28"/>
      <c r="G600" s="28"/>
      <c r="H600" s="28"/>
    </row>
    <row r="601" ht="12.75" customHeight="1" spans="3:8">
      <c r="C601" s="28"/>
      <c r="D601" s="28"/>
      <c r="E601" s="28"/>
      <c r="F601" s="28"/>
      <c r="G601" s="28"/>
      <c r="H601" s="28"/>
    </row>
    <row r="602" ht="12.75" customHeight="1" spans="3:8">
      <c r="C602" s="28"/>
      <c r="D602" s="28"/>
      <c r="E602" s="28"/>
      <c r="F602" s="28"/>
      <c r="G602" s="28"/>
      <c r="H602" s="28"/>
    </row>
    <row r="603" ht="12.75" customHeight="1" spans="3:8">
      <c r="C603" s="28"/>
      <c r="D603" s="28"/>
      <c r="E603" s="28"/>
      <c r="F603" s="28"/>
      <c r="G603" s="28"/>
      <c r="H603" s="28"/>
    </row>
    <row r="604" ht="12.75" customHeight="1" spans="3:8">
      <c r="C604" s="28"/>
      <c r="D604" s="28"/>
      <c r="E604" s="28"/>
      <c r="F604" s="28"/>
      <c r="G604" s="28"/>
      <c r="H604" s="28"/>
    </row>
    <row r="605" ht="12.75" customHeight="1" spans="3:8">
      <c r="C605" s="28"/>
      <c r="D605" s="28"/>
      <c r="E605" s="28"/>
      <c r="F605" s="28"/>
      <c r="G605" s="28"/>
      <c r="H605" s="28"/>
    </row>
    <row r="606" ht="12.75" customHeight="1" spans="3:8">
      <c r="C606" s="28"/>
      <c r="D606" s="28"/>
      <c r="E606" s="28"/>
      <c r="F606" s="28"/>
      <c r="G606" s="28"/>
      <c r="H606" s="28"/>
    </row>
    <row r="607" ht="12.75" customHeight="1" spans="3:8">
      <c r="C607" s="28"/>
      <c r="D607" s="28"/>
      <c r="E607" s="28"/>
      <c r="F607" s="28"/>
      <c r="G607" s="28"/>
      <c r="H607" s="28"/>
    </row>
    <row r="608" ht="12.75" customHeight="1" spans="3:8">
      <c r="C608" s="28"/>
      <c r="D608" s="28"/>
      <c r="E608" s="28"/>
      <c r="F608" s="28"/>
      <c r="G608" s="28"/>
      <c r="H608" s="28"/>
    </row>
    <row r="609" ht="12.75" customHeight="1" spans="3:8">
      <c r="C609" s="28"/>
      <c r="D609" s="28"/>
      <c r="E609" s="28"/>
      <c r="F609" s="28"/>
      <c r="G609" s="28"/>
      <c r="H609" s="28"/>
    </row>
    <row r="610" ht="12.75" customHeight="1" spans="3:8">
      <c r="C610" s="28"/>
      <c r="D610" s="28"/>
      <c r="E610" s="28"/>
      <c r="F610" s="28"/>
      <c r="G610" s="28"/>
      <c r="H610" s="28"/>
    </row>
    <row r="611" ht="12.75" customHeight="1" spans="3:8">
      <c r="C611" s="28"/>
      <c r="D611" s="28"/>
      <c r="E611" s="28"/>
      <c r="F611" s="28"/>
      <c r="G611" s="28"/>
      <c r="H611" s="28"/>
    </row>
    <row r="612" ht="12.75" customHeight="1" spans="3:8">
      <c r="C612" s="28"/>
      <c r="D612" s="28"/>
      <c r="E612" s="28"/>
      <c r="F612" s="28"/>
      <c r="G612" s="28"/>
      <c r="H612" s="28"/>
    </row>
    <row r="613" ht="12.75" customHeight="1" spans="3:8">
      <c r="C613" s="28"/>
      <c r="D613" s="28"/>
      <c r="E613" s="28"/>
      <c r="F613" s="28"/>
      <c r="G613" s="28"/>
      <c r="H613" s="28"/>
    </row>
    <row r="614" ht="12.75" customHeight="1" spans="3:8">
      <c r="C614" s="28"/>
      <c r="D614" s="28"/>
      <c r="E614" s="28"/>
      <c r="F614" s="28"/>
      <c r="G614" s="28"/>
      <c r="H614" s="28"/>
    </row>
    <row r="615" ht="12.75" customHeight="1" spans="3:8">
      <c r="C615" s="28"/>
      <c r="D615" s="28"/>
      <c r="E615" s="28"/>
      <c r="F615" s="28"/>
      <c r="G615" s="28"/>
      <c r="H615" s="28"/>
    </row>
    <row r="616" ht="12.75" customHeight="1" spans="3:8">
      <c r="C616" s="28"/>
      <c r="D616" s="28"/>
      <c r="E616" s="28"/>
      <c r="F616" s="28"/>
      <c r="G616" s="28"/>
      <c r="H616" s="28"/>
    </row>
    <row r="617" ht="12.75" customHeight="1" spans="3:8">
      <c r="C617" s="28"/>
      <c r="D617" s="28"/>
      <c r="E617" s="28"/>
      <c r="F617" s="28"/>
      <c r="G617" s="28"/>
      <c r="H617" s="28"/>
    </row>
    <row r="618" ht="12.75" customHeight="1" spans="3:8">
      <c r="C618" s="28"/>
      <c r="D618" s="28"/>
      <c r="E618" s="28"/>
      <c r="F618" s="28"/>
      <c r="G618" s="28"/>
      <c r="H618" s="28"/>
    </row>
    <row r="619" ht="12.75" customHeight="1" spans="3:8">
      <c r="C619" s="28"/>
      <c r="D619" s="28"/>
      <c r="E619" s="28"/>
      <c r="F619" s="28"/>
      <c r="G619" s="28"/>
      <c r="H619" s="28"/>
    </row>
    <row r="620" ht="12.75" customHeight="1" spans="3:8">
      <c r="C620" s="28"/>
      <c r="D620" s="28"/>
      <c r="E620" s="28"/>
      <c r="F620" s="28"/>
      <c r="G620" s="28"/>
      <c r="H620" s="28"/>
    </row>
    <row r="621" ht="12.75" customHeight="1" spans="3:8">
      <c r="C621" s="28"/>
      <c r="D621" s="28"/>
      <c r="E621" s="28"/>
      <c r="F621" s="28"/>
      <c r="G621" s="28"/>
      <c r="H621" s="28"/>
    </row>
    <row r="622" ht="12.75" customHeight="1" spans="3:8">
      <c r="C622" s="28"/>
      <c r="D622" s="28"/>
      <c r="E622" s="28"/>
      <c r="F622" s="28"/>
      <c r="G622" s="28"/>
      <c r="H622" s="28"/>
    </row>
    <row r="623" ht="12.75" customHeight="1" spans="3:8">
      <c r="C623" s="28"/>
      <c r="D623" s="28"/>
      <c r="E623" s="28"/>
      <c r="F623" s="28"/>
      <c r="G623" s="28"/>
      <c r="H623" s="28"/>
    </row>
    <row r="624" ht="12.75" customHeight="1" spans="3:8">
      <c r="C624" s="28"/>
      <c r="D624" s="28"/>
      <c r="E624" s="28"/>
      <c r="F624" s="28"/>
      <c r="G624" s="28"/>
      <c r="H624" s="28"/>
    </row>
    <row r="625" ht="12.75" customHeight="1" spans="3:8">
      <c r="C625" s="28"/>
      <c r="D625" s="28"/>
      <c r="E625" s="28"/>
      <c r="F625" s="28"/>
      <c r="G625" s="28"/>
      <c r="H625" s="28"/>
    </row>
    <row r="626" ht="12.75" customHeight="1" spans="3:8">
      <c r="C626" s="28"/>
      <c r="D626" s="28"/>
      <c r="E626" s="28"/>
      <c r="F626" s="28"/>
      <c r="G626" s="28"/>
      <c r="H626" s="28"/>
    </row>
    <row r="627" ht="12.75" customHeight="1" spans="3:8">
      <c r="C627" s="28"/>
      <c r="D627" s="28"/>
      <c r="E627" s="28"/>
      <c r="F627" s="28"/>
      <c r="G627" s="28"/>
      <c r="H627" s="28"/>
    </row>
    <row r="628" ht="12.75" customHeight="1" spans="3:8">
      <c r="C628" s="28"/>
      <c r="D628" s="28"/>
      <c r="E628" s="28"/>
      <c r="F628" s="28"/>
      <c r="G628" s="28"/>
      <c r="H628" s="28"/>
    </row>
    <row r="629" ht="12.75" customHeight="1" spans="3:8">
      <c r="C629" s="28"/>
      <c r="D629" s="28"/>
      <c r="E629" s="28"/>
      <c r="F629" s="28"/>
      <c r="G629" s="28"/>
      <c r="H629" s="28"/>
    </row>
    <row r="630" ht="12.75" customHeight="1" spans="3:8">
      <c r="C630" s="28"/>
      <c r="D630" s="28"/>
      <c r="E630" s="28"/>
      <c r="F630" s="28"/>
      <c r="G630" s="28"/>
      <c r="H630" s="28"/>
    </row>
    <row r="631" ht="12.75" customHeight="1" spans="3:8">
      <c r="C631" s="28"/>
      <c r="D631" s="28"/>
      <c r="E631" s="28"/>
      <c r="F631" s="28"/>
      <c r="G631" s="28"/>
      <c r="H631" s="28"/>
    </row>
    <row r="632" ht="12.75" customHeight="1" spans="3:8">
      <c r="C632" s="28"/>
      <c r="D632" s="28"/>
      <c r="E632" s="28"/>
      <c r="F632" s="28"/>
      <c r="G632" s="28"/>
      <c r="H632" s="28"/>
    </row>
    <row r="633" ht="12.75" customHeight="1" spans="3:8">
      <c r="C633" s="28"/>
      <c r="D633" s="28"/>
      <c r="E633" s="28"/>
      <c r="F633" s="28"/>
      <c r="G633" s="28"/>
      <c r="H633" s="28"/>
    </row>
    <row r="634" ht="12.75" customHeight="1" spans="3:8">
      <c r="C634" s="28"/>
      <c r="D634" s="28"/>
      <c r="E634" s="28"/>
      <c r="F634" s="28"/>
      <c r="G634" s="28"/>
      <c r="H634" s="28"/>
    </row>
    <row r="635" ht="12.75" customHeight="1" spans="3:8">
      <c r="C635" s="28"/>
      <c r="D635" s="28"/>
      <c r="E635" s="28"/>
      <c r="F635" s="28"/>
      <c r="G635" s="28"/>
      <c r="H635" s="28"/>
    </row>
    <row r="636" ht="12.75" customHeight="1" spans="3:8">
      <c r="C636" s="28"/>
      <c r="D636" s="28"/>
      <c r="E636" s="28"/>
      <c r="F636" s="28"/>
      <c r="G636" s="28"/>
      <c r="H636" s="28"/>
    </row>
    <row r="637" ht="12.75" customHeight="1" spans="3:8">
      <c r="C637" s="28"/>
      <c r="D637" s="28"/>
      <c r="E637" s="28"/>
      <c r="F637" s="28"/>
      <c r="G637" s="28"/>
      <c r="H637" s="28"/>
    </row>
    <row r="638" ht="12.75" customHeight="1" spans="3:8">
      <c r="C638" s="28"/>
      <c r="D638" s="28"/>
      <c r="E638" s="28"/>
      <c r="F638" s="28"/>
      <c r="G638" s="28"/>
      <c r="H638" s="28"/>
    </row>
    <row r="639" ht="12.75" customHeight="1" spans="3:8">
      <c r="C639" s="28"/>
      <c r="D639" s="28"/>
      <c r="E639" s="28"/>
      <c r="F639" s="28"/>
      <c r="G639" s="28"/>
      <c r="H639" s="28"/>
    </row>
    <row r="640" ht="12.75" customHeight="1" spans="3:8">
      <c r="C640" s="28"/>
      <c r="D640" s="28"/>
      <c r="E640" s="28"/>
      <c r="F640" s="28"/>
      <c r="G640" s="28"/>
      <c r="H640" s="28"/>
    </row>
    <row r="641" ht="12.75" customHeight="1" spans="3:8">
      <c r="C641" s="28"/>
      <c r="D641" s="28"/>
      <c r="E641" s="28"/>
      <c r="F641" s="28"/>
      <c r="G641" s="28"/>
      <c r="H641" s="28"/>
    </row>
    <row r="642" ht="12.75" customHeight="1" spans="3:8">
      <c r="C642" s="28"/>
      <c r="D642" s="28"/>
      <c r="E642" s="28"/>
      <c r="F642" s="28"/>
      <c r="G642" s="28"/>
      <c r="H642" s="28"/>
    </row>
    <row r="643" ht="12.75" customHeight="1" spans="3:8">
      <c r="C643" s="28"/>
      <c r="D643" s="28"/>
      <c r="E643" s="28"/>
      <c r="F643" s="28"/>
      <c r="G643" s="28"/>
      <c r="H643" s="28"/>
    </row>
    <row r="644" ht="12.75" customHeight="1" spans="3:8">
      <c r="C644" s="28"/>
      <c r="D644" s="28"/>
      <c r="E644" s="28"/>
      <c r="F644" s="28"/>
      <c r="G644" s="28"/>
      <c r="H644" s="28"/>
    </row>
    <row r="645" ht="12.75" customHeight="1" spans="3:8">
      <c r="C645" s="28"/>
      <c r="D645" s="28"/>
      <c r="E645" s="28"/>
      <c r="F645" s="28"/>
      <c r="G645" s="28"/>
      <c r="H645" s="28"/>
    </row>
    <row r="646" ht="12.75" customHeight="1" spans="3:8">
      <c r="C646" s="28"/>
      <c r="D646" s="28"/>
      <c r="E646" s="28"/>
      <c r="F646" s="28"/>
      <c r="G646" s="28"/>
      <c r="H646" s="28"/>
    </row>
    <row r="647" ht="12.75" customHeight="1" spans="3:8">
      <c r="C647" s="28"/>
      <c r="D647" s="28"/>
      <c r="E647" s="28"/>
      <c r="F647" s="28"/>
      <c r="G647" s="28"/>
      <c r="H647" s="28"/>
    </row>
    <row r="648" ht="12.75" customHeight="1" spans="3:8">
      <c r="C648" s="28"/>
      <c r="D648" s="28"/>
      <c r="E648" s="28"/>
      <c r="F648" s="28"/>
      <c r="G648" s="28"/>
      <c r="H648" s="28"/>
    </row>
    <row r="649" ht="12.75" customHeight="1" spans="3:8">
      <c r="C649" s="28"/>
      <c r="D649" s="28"/>
      <c r="E649" s="28"/>
      <c r="F649" s="28"/>
      <c r="G649" s="28"/>
      <c r="H649" s="28"/>
    </row>
    <row r="650" ht="12.75" customHeight="1" spans="3:8">
      <c r="C650" s="28"/>
      <c r="D650" s="28"/>
      <c r="E650" s="28"/>
      <c r="F650" s="28"/>
      <c r="G650" s="28"/>
      <c r="H650" s="28"/>
    </row>
    <row r="651" ht="12.75" customHeight="1" spans="3:8">
      <c r="C651" s="28"/>
      <c r="D651" s="28"/>
      <c r="E651" s="28"/>
      <c r="F651" s="28"/>
      <c r="G651" s="28"/>
      <c r="H651" s="28"/>
    </row>
    <row r="652" ht="12.75" customHeight="1" spans="3:8">
      <c r="C652" s="28"/>
      <c r="D652" s="28"/>
      <c r="E652" s="28"/>
      <c r="F652" s="28"/>
      <c r="G652" s="28"/>
      <c r="H652" s="28"/>
    </row>
    <row r="653" ht="12.75" customHeight="1" spans="3:8">
      <c r="C653" s="28"/>
      <c r="D653" s="28"/>
      <c r="E653" s="28"/>
      <c r="F653" s="28"/>
      <c r="G653" s="28"/>
      <c r="H653" s="28"/>
    </row>
    <row r="654" ht="12.75" customHeight="1" spans="3:8">
      <c r="C654" s="28"/>
      <c r="D654" s="28"/>
      <c r="E654" s="28"/>
      <c r="F654" s="28"/>
      <c r="G654" s="28"/>
      <c r="H654" s="28"/>
    </row>
    <row r="655" ht="12.75" customHeight="1" spans="3:8">
      <c r="C655" s="28"/>
      <c r="D655" s="28"/>
      <c r="E655" s="28"/>
      <c r="F655" s="28"/>
      <c r="G655" s="28"/>
      <c r="H655" s="28"/>
    </row>
    <row r="656" ht="12.75" customHeight="1" spans="3:8">
      <c r="C656" s="28"/>
      <c r="D656" s="28"/>
      <c r="E656" s="28"/>
      <c r="F656" s="28"/>
      <c r="G656" s="28"/>
      <c r="H656" s="28"/>
    </row>
    <row r="657" ht="12.75" customHeight="1" spans="3:8">
      <c r="C657" s="28"/>
      <c r="D657" s="28"/>
      <c r="E657" s="28"/>
      <c r="F657" s="28"/>
      <c r="G657" s="28"/>
      <c r="H657" s="28"/>
    </row>
    <row r="658" ht="12.75" customHeight="1" spans="3:8">
      <c r="C658" s="28"/>
      <c r="D658" s="28"/>
      <c r="E658" s="28"/>
      <c r="F658" s="28"/>
      <c r="G658" s="28"/>
      <c r="H658" s="28"/>
    </row>
    <row r="659" ht="12.75" customHeight="1" spans="3:8">
      <c r="C659" s="28"/>
      <c r="D659" s="28"/>
      <c r="E659" s="28"/>
      <c r="F659" s="28"/>
      <c r="G659" s="28"/>
      <c r="H659" s="28"/>
    </row>
    <row r="660" ht="12.75" customHeight="1" spans="3:8">
      <c r="C660" s="28"/>
      <c r="D660" s="28"/>
      <c r="E660" s="28"/>
      <c r="F660" s="28"/>
      <c r="G660" s="28"/>
      <c r="H660" s="28"/>
    </row>
    <row r="661" ht="12.75" customHeight="1" spans="3:8">
      <c r="C661" s="28"/>
      <c r="D661" s="28"/>
      <c r="E661" s="28"/>
      <c r="F661" s="28"/>
      <c r="G661" s="28"/>
      <c r="H661" s="28"/>
    </row>
    <row r="662" ht="12.75" customHeight="1" spans="3:8">
      <c r="C662" s="28"/>
      <c r="D662" s="28"/>
      <c r="E662" s="28"/>
      <c r="F662" s="28"/>
      <c r="G662" s="28"/>
      <c r="H662" s="28"/>
    </row>
    <row r="663" ht="12.75" customHeight="1" spans="3:8">
      <c r="C663" s="28"/>
      <c r="D663" s="28"/>
      <c r="E663" s="28"/>
      <c r="F663" s="28"/>
      <c r="G663" s="28"/>
      <c r="H663" s="28"/>
    </row>
    <row r="664" ht="12.75" customHeight="1" spans="3:8">
      <c r="C664" s="28"/>
      <c r="D664" s="28"/>
      <c r="E664" s="28"/>
      <c r="F664" s="28"/>
      <c r="G664" s="28"/>
      <c r="H664" s="28"/>
    </row>
    <row r="665" ht="12.75" customHeight="1" spans="3:8">
      <c r="C665" s="28"/>
      <c r="D665" s="28"/>
      <c r="E665" s="28"/>
      <c r="F665" s="28"/>
      <c r="G665" s="28"/>
      <c r="H665" s="28"/>
    </row>
    <row r="666" ht="12.75" customHeight="1" spans="3:8">
      <c r="C666" s="28"/>
      <c r="D666" s="28"/>
      <c r="E666" s="28"/>
      <c r="F666" s="28"/>
      <c r="G666" s="28"/>
      <c r="H666" s="28"/>
    </row>
    <row r="667" ht="12.75" customHeight="1" spans="3:8">
      <c r="C667" s="28"/>
      <c r="D667" s="28"/>
      <c r="E667" s="28"/>
      <c r="F667" s="28"/>
      <c r="G667" s="28"/>
      <c r="H667" s="28"/>
    </row>
    <row r="668" ht="12.75" customHeight="1" spans="3:8">
      <c r="C668" s="28"/>
      <c r="D668" s="28"/>
      <c r="E668" s="28"/>
      <c r="F668" s="28"/>
      <c r="G668" s="28"/>
      <c r="H668" s="28"/>
    </row>
    <row r="669" ht="12.75" customHeight="1" spans="3:8">
      <c r="C669" s="28"/>
      <c r="D669" s="28"/>
      <c r="E669" s="28"/>
      <c r="F669" s="28"/>
      <c r="G669" s="28"/>
      <c r="H669" s="28"/>
    </row>
    <row r="670" ht="12.75" customHeight="1" spans="3:8">
      <c r="C670" s="28"/>
      <c r="D670" s="28"/>
      <c r="E670" s="28"/>
      <c r="F670" s="28"/>
      <c r="G670" s="28"/>
      <c r="H670" s="28"/>
    </row>
    <row r="671" ht="12.75" customHeight="1" spans="3:8">
      <c r="C671" s="28"/>
      <c r="D671" s="28"/>
      <c r="E671" s="28"/>
      <c r="F671" s="28"/>
      <c r="G671" s="28"/>
      <c r="H671" s="28"/>
    </row>
    <row r="672" ht="12.75" customHeight="1" spans="3:8">
      <c r="C672" s="28"/>
      <c r="D672" s="28"/>
      <c r="E672" s="28"/>
      <c r="F672" s="28"/>
      <c r="G672" s="28"/>
      <c r="H672" s="28"/>
    </row>
    <row r="673" ht="12.75" customHeight="1" spans="3:8">
      <c r="C673" s="28"/>
      <c r="D673" s="28"/>
      <c r="E673" s="28"/>
      <c r="F673" s="28"/>
      <c r="G673" s="28"/>
      <c r="H673" s="28"/>
    </row>
    <row r="674" ht="12.75" customHeight="1" spans="3:8">
      <c r="C674" s="28"/>
      <c r="D674" s="28"/>
      <c r="E674" s="28"/>
      <c r="F674" s="28"/>
      <c r="G674" s="28"/>
      <c r="H674" s="28"/>
    </row>
    <row r="675" ht="12.75" customHeight="1" spans="3:8">
      <c r="C675" s="28"/>
      <c r="D675" s="28"/>
      <c r="E675" s="28"/>
      <c r="F675" s="28"/>
      <c r="G675" s="28"/>
      <c r="H675" s="28"/>
    </row>
    <row r="676" ht="12.75" customHeight="1" spans="3:8">
      <c r="C676" s="28"/>
      <c r="D676" s="28"/>
      <c r="E676" s="28"/>
      <c r="F676" s="28"/>
      <c r="G676" s="28"/>
      <c r="H676" s="28"/>
    </row>
    <row r="677" ht="12.75" customHeight="1" spans="3:8">
      <c r="C677" s="28"/>
      <c r="D677" s="28"/>
      <c r="E677" s="28"/>
      <c r="F677" s="28"/>
      <c r="G677" s="28"/>
      <c r="H677" s="28"/>
    </row>
    <row r="678" ht="12.75" customHeight="1" spans="3:8">
      <c r="C678" s="28"/>
      <c r="D678" s="28"/>
      <c r="E678" s="28"/>
      <c r="F678" s="28"/>
      <c r="G678" s="28"/>
      <c r="H678" s="28"/>
    </row>
    <row r="679" ht="12.75" customHeight="1" spans="3:8">
      <c r="C679" s="28"/>
      <c r="D679" s="28"/>
      <c r="E679" s="28"/>
      <c r="F679" s="28"/>
      <c r="G679" s="28"/>
      <c r="H679" s="28"/>
    </row>
    <row r="680" ht="12.75" customHeight="1" spans="3:8">
      <c r="C680" s="28"/>
      <c r="D680" s="28"/>
      <c r="E680" s="28"/>
      <c r="F680" s="28"/>
      <c r="G680" s="28"/>
      <c r="H680" s="28"/>
    </row>
    <row r="681" ht="12.75" customHeight="1" spans="3:8">
      <c r="C681" s="28"/>
      <c r="D681" s="28"/>
      <c r="E681" s="28"/>
      <c r="F681" s="28"/>
      <c r="G681" s="28"/>
      <c r="H681" s="28"/>
    </row>
    <row r="682" ht="12.75" customHeight="1" spans="3:8">
      <c r="C682" s="28"/>
      <c r="D682" s="28"/>
      <c r="E682" s="28"/>
      <c r="F682" s="28"/>
      <c r="G682" s="28"/>
      <c r="H682" s="28"/>
    </row>
    <row r="683" ht="12.75" customHeight="1" spans="3:8">
      <c r="C683" s="28"/>
      <c r="D683" s="28"/>
      <c r="E683" s="28"/>
      <c r="F683" s="28"/>
      <c r="G683" s="28"/>
      <c r="H683" s="28"/>
    </row>
    <row r="684" ht="12.75" customHeight="1" spans="3:8">
      <c r="C684" s="28"/>
      <c r="D684" s="28"/>
      <c r="E684" s="28"/>
      <c r="F684" s="28"/>
      <c r="G684" s="28"/>
      <c r="H684" s="28"/>
    </row>
    <row r="685" ht="12.75" customHeight="1" spans="3:8">
      <c r="C685" s="28"/>
      <c r="D685" s="28"/>
      <c r="E685" s="28"/>
      <c r="F685" s="28"/>
      <c r="G685" s="28"/>
      <c r="H685" s="28"/>
    </row>
    <row r="686" ht="12.75" customHeight="1" spans="3:8">
      <c r="C686" s="28"/>
      <c r="D686" s="28"/>
      <c r="E686" s="28"/>
      <c r="F686" s="28"/>
      <c r="G686" s="28"/>
      <c r="H686" s="28"/>
    </row>
    <row r="687" ht="12.75" customHeight="1" spans="3:8">
      <c r="C687" s="28"/>
      <c r="D687" s="28"/>
      <c r="E687" s="28"/>
      <c r="F687" s="28"/>
      <c r="G687" s="28"/>
      <c r="H687" s="28"/>
    </row>
    <row r="688" ht="12.75" customHeight="1" spans="3:8">
      <c r="C688" s="28"/>
      <c r="D688" s="28"/>
      <c r="E688" s="28"/>
      <c r="F688" s="28"/>
      <c r="G688" s="28"/>
      <c r="H688" s="28"/>
    </row>
    <row r="689" ht="12.75" customHeight="1" spans="3:8">
      <c r="C689" s="28"/>
      <c r="D689" s="28"/>
      <c r="E689" s="28"/>
      <c r="F689" s="28"/>
      <c r="G689" s="28"/>
      <c r="H689" s="28"/>
    </row>
    <row r="690" ht="12.75" customHeight="1" spans="3:8">
      <c r="C690" s="28"/>
      <c r="D690" s="28"/>
      <c r="E690" s="28"/>
      <c r="F690" s="28"/>
      <c r="G690" s="28"/>
      <c r="H690" s="28"/>
    </row>
    <row r="691" ht="12.75" customHeight="1" spans="3:8">
      <c r="C691" s="28"/>
      <c r="D691" s="28"/>
      <c r="E691" s="28"/>
      <c r="F691" s="28"/>
      <c r="G691" s="28"/>
      <c r="H691" s="28"/>
    </row>
    <row r="692" ht="12.75" customHeight="1" spans="3:8">
      <c r="C692" s="28"/>
      <c r="D692" s="28"/>
      <c r="E692" s="28"/>
      <c r="F692" s="28"/>
      <c r="G692" s="28"/>
      <c r="H692" s="28"/>
    </row>
    <row r="693" ht="12.75" customHeight="1" spans="3:8">
      <c r="C693" s="28"/>
      <c r="D693" s="28"/>
      <c r="E693" s="28"/>
      <c r="F693" s="28"/>
      <c r="G693" s="28"/>
      <c r="H693" s="28"/>
    </row>
    <row r="694" ht="12.75" customHeight="1" spans="3:8">
      <c r="C694" s="28"/>
      <c r="D694" s="28"/>
      <c r="E694" s="28"/>
      <c r="F694" s="28"/>
      <c r="G694" s="28"/>
      <c r="H694" s="28"/>
    </row>
    <row r="695" ht="12.75" customHeight="1" spans="3:8">
      <c r="C695" s="28"/>
      <c r="D695" s="28"/>
      <c r="E695" s="28"/>
      <c r="F695" s="28"/>
      <c r="G695" s="28"/>
      <c r="H695" s="28"/>
    </row>
    <row r="696" ht="12.75" customHeight="1" spans="3:8">
      <c r="C696" s="28"/>
      <c r="D696" s="28"/>
      <c r="E696" s="28"/>
      <c r="F696" s="28"/>
      <c r="G696" s="28"/>
      <c r="H696" s="28"/>
    </row>
    <row r="697" ht="12.75" customHeight="1" spans="3:8">
      <c r="C697" s="28"/>
      <c r="D697" s="28"/>
      <c r="E697" s="28"/>
      <c r="F697" s="28"/>
      <c r="G697" s="28"/>
      <c r="H697" s="28"/>
    </row>
    <row r="698" ht="12.75" customHeight="1" spans="3:8">
      <c r="C698" s="28"/>
      <c r="D698" s="28"/>
      <c r="E698" s="28"/>
      <c r="F698" s="28"/>
      <c r="G698" s="28"/>
      <c r="H698" s="28"/>
    </row>
    <row r="699" ht="12.75" customHeight="1" spans="3:8">
      <c r="C699" s="28"/>
      <c r="D699" s="28"/>
      <c r="E699" s="28"/>
      <c r="F699" s="28"/>
      <c r="G699" s="28"/>
      <c r="H699" s="28"/>
    </row>
    <row r="700" ht="12.75" customHeight="1" spans="3:8">
      <c r="C700" s="28"/>
      <c r="D700" s="28"/>
      <c r="E700" s="28"/>
      <c r="F700" s="28"/>
      <c r="G700" s="28"/>
      <c r="H700" s="28"/>
    </row>
    <row r="701" ht="12.75" customHeight="1" spans="3:8">
      <c r="C701" s="28"/>
      <c r="D701" s="28"/>
      <c r="E701" s="28"/>
      <c r="F701" s="28"/>
      <c r="G701" s="28"/>
      <c r="H701" s="28"/>
    </row>
    <row r="702" ht="12.75" customHeight="1" spans="3:8">
      <c r="C702" s="28"/>
      <c r="D702" s="28"/>
      <c r="E702" s="28"/>
      <c r="F702" s="28"/>
      <c r="G702" s="28"/>
      <c r="H702" s="28"/>
    </row>
    <row r="703" ht="12.75" customHeight="1" spans="3:8">
      <c r="C703" s="28"/>
      <c r="D703" s="28"/>
      <c r="E703" s="28"/>
      <c r="F703" s="28"/>
      <c r="G703" s="28"/>
      <c r="H703" s="28"/>
    </row>
    <row r="704" ht="12.75" customHeight="1" spans="3:8">
      <c r="C704" s="28"/>
      <c r="D704" s="28"/>
      <c r="E704" s="28"/>
      <c r="F704" s="28"/>
      <c r="G704" s="28"/>
      <c r="H704" s="28"/>
    </row>
    <row r="705" ht="12.75" customHeight="1" spans="3:8">
      <c r="C705" s="28"/>
      <c r="D705" s="28"/>
      <c r="E705" s="28"/>
      <c r="F705" s="28"/>
      <c r="G705" s="28"/>
      <c r="H705" s="28"/>
    </row>
    <row r="706" ht="12.75" customHeight="1" spans="3:8">
      <c r="C706" s="28"/>
      <c r="D706" s="28"/>
      <c r="E706" s="28"/>
      <c r="F706" s="28"/>
      <c r="G706" s="28"/>
      <c r="H706" s="28"/>
    </row>
    <row r="707" ht="12.75" customHeight="1" spans="3:8">
      <c r="C707" s="28"/>
      <c r="D707" s="28"/>
      <c r="E707" s="28"/>
      <c r="F707" s="28"/>
      <c r="G707" s="28"/>
      <c r="H707" s="28"/>
    </row>
    <row r="708" ht="12.75" customHeight="1" spans="3:8">
      <c r="C708" s="28"/>
      <c r="D708" s="28"/>
      <c r="E708" s="28"/>
      <c r="F708" s="28"/>
      <c r="G708" s="28"/>
      <c r="H708" s="28"/>
    </row>
    <row r="709" ht="12.75" customHeight="1" spans="3:8">
      <c r="C709" s="28"/>
      <c r="D709" s="28"/>
      <c r="E709" s="28"/>
      <c r="F709" s="28"/>
      <c r="G709" s="28"/>
      <c r="H709" s="28"/>
    </row>
    <row r="710" ht="12.75" customHeight="1" spans="3:8">
      <c r="C710" s="28"/>
      <c r="D710" s="28"/>
      <c r="E710" s="28"/>
      <c r="F710" s="28"/>
      <c r="G710" s="28"/>
      <c r="H710" s="28"/>
    </row>
    <row r="711" ht="12.75" customHeight="1" spans="3:8">
      <c r="C711" s="28"/>
      <c r="D711" s="28"/>
      <c r="E711" s="28"/>
      <c r="F711" s="28"/>
      <c r="G711" s="28"/>
      <c r="H711" s="28"/>
    </row>
    <row r="712" ht="12.75" customHeight="1" spans="3:8">
      <c r="C712" s="28"/>
      <c r="D712" s="28"/>
      <c r="E712" s="28"/>
      <c r="F712" s="28"/>
      <c r="G712" s="28"/>
      <c r="H712" s="28"/>
    </row>
    <row r="713" ht="12.75" customHeight="1" spans="3:8">
      <c r="C713" s="28"/>
      <c r="D713" s="28"/>
      <c r="E713" s="28"/>
      <c r="F713" s="28"/>
      <c r="G713" s="28"/>
      <c r="H713" s="28"/>
    </row>
    <row r="714" ht="12.75" customHeight="1" spans="3:8">
      <c r="C714" s="28"/>
      <c r="D714" s="28"/>
      <c r="E714" s="28"/>
      <c r="F714" s="28"/>
      <c r="G714" s="28"/>
      <c r="H714" s="28"/>
    </row>
    <row r="715" ht="12.75" customHeight="1" spans="3:8">
      <c r="C715" s="28"/>
      <c r="D715" s="28"/>
      <c r="E715" s="28"/>
      <c r="F715" s="28"/>
      <c r="G715" s="28"/>
      <c r="H715" s="28"/>
    </row>
    <row r="716" ht="12.75" customHeight="1" spans="3:8">
      <c r="C716" s="28"/>
      <c r="D716" s="28"/>
      <c r="E716" s="28"/>
      <c r="F716" s="28"/>
      <c r="G716" s="28"/>
      <c r="H716" s="28"/>
    </row>
    <row r="717" ht="12.75" customHeight="1" spans="3:8">
      <c r="C717" s="28"/>
      <c r="D717" s="28"/>
      <c r="E717" s="28"/>
      <c r="F717" s="28"/>
      <c r="G717" s="28"/>
      <c r="H717" s="28"/>
    </row>
    <row r="718" ht="12.75" customHeight="1" spans="3:8">
      <c r="C718" s="28"/>
      <c r="D718" s="28"/>
      <c r="E718" s="28"/>
      <c r="F718" s="28"/>
      <c r="G718" s="28"/>
      <c r="H718" s="28"/>
    </row>
    <row r="719" ht="12.75" customHeight="1" spans="3:8">
      <c r="C719" s="28"/>
      <c r="D719" s="28"/>
      <c r="E719" s="28"/>
      <c r="F719" s="28"/>
      <c r="G719" s="28"/>
      <c r="H719" s="28"/>
    </row>
    <row r="720" ht="12.75" customHeight="1" spans="3:8">
      <c r="C720" s="28"/>
      <c r="D720" s="28"/>
      <c r="E720" s="28"/>
      <c r="F720" s="28"/>
      <c r="G720" s="28"/>
      <c r="H720" s="28"/>
    </row>
    <row r="721" ht="12.75" customHeight="1" spans="3:8">
      <c r="C721" s="28"/>
      <c r="D721" s="28"/>
      <c r="E721" s="28"/>
      <c r="F721" s="28"/>
      <c r="G721" s="28"/>
      <c r="H721" s="28"/>
    </row>
    <row r="722" ht="12.75" customHeight="1" spans="3:8">
      <c r="C722" s="28"/>
      <c r="D722" s="28"/>
      <c r="E722" s="28"/>
      <c r="F722" s="28"/>
      <c r="G722" s="28"/>
      <c r="H722" s="28"/>
    </row>
    <row r="723" ht="12.75" customHeight="1" spans="3:8">
      <c r="C723" s="28"/>
      <c r="D723" s="28"/>
      <c r="E723" s="28"/>
      <c r="F723" s="28"/>
      <c r="G723" s="28"/>
      <c r="H723" s="28"/>
    </row>
    <row r="724" ht="12.75" customHeight="1" spans="3:8">
      <c r="C724" s="28"/>
      <c r="D724" s="28"/>
      <c r="E724" s="28"/>
      <c r="F724" s="28"/>
      <c r="G724" s="28"/>
      <c r="H724" s="28"/>
    </row>
    <row r="725" ht="12.75" customHeight="1" spans="3:8">
      <c r="C725" s="28"/>
      <c r="D725" s="28"/>
      <c r="E725" s="28"/>
      <c r="F725" s="28"/>
      <c r="G725" s="28"/>
      <c r="H725" s="28"/>
    </row>
    <row r="726" ht="12.75" customHeight="1" spans="3:8">
      <c r="C726" s="28"/>
      <c r="D726" s="28"/>
      <c r="E726" s="28"/>
      <c r="F726" s="28"/>
      <c r="G726" s="28"/>
      <c r="H726" s="28"/>
    </row>
    <row r="727" ht="12.75" customHeight="1" spans="3:8">
      <c r="C727" s="28"/>
      <c r="D727" s="28"/>
      <c r="E727" s="28"/>
      <c r="F727" s="28"/>
      <c r="G727" s="28"/>
      <c r="H727" s="28"/>
    </row>
    <row r="728" ht="12.75" customHeight="1" spans="3:8">
      <c r="C728" s="28"/>
      <c r="D728" s="28"/>
      <c r="E728" s="28"/>
      <c r="F728" s="28"/>
      <c r="G728" s="28"/>
      <c r="H728" s="28"/>
    </row>
    <row r="729" ht="12.75" customHeight="1" spans="3:8">
      <c r="C729" s="28"/>
      <c r="D729" s="28"/>
      <c r="E729" s="28"/>
      <c r="F729" s="28"/>
      <c r="G729" s="28"/>
      <c r="H729" s="28"/>
    </row>
    <row r="730" ht="12.75" customHeight="1" spans="3:8">
      <c r="C730" s="28"/>
      <c r="D730" s="28"/>
      <c r="E730" s="28"/>
      <c r="F730" s="28"/>
      <c r="G730" s="28"/>
      <c r="H730" s="28"/>
    </row>
    <row r="731" ht="12.75" customHeight="1" spans="3:8">
      <c r="C731" s="28"/>
      <c r="D731" s="28"/>
      <c r="E731" s="28"/>
      <c r="F731" s="28"/>
      <c r="G731" s="28"/>
      <c r="H731" s="28"/>
    </row>
    <row r="732" ht="12.75" customHeight="1" spans="3:8">
      <c r="C732" s="28"/>
      <c r="D732" s="28"/>
      <c r="E732" s="28"/>
      <c r="F732" s="28"/>
      <c r="G732" s="28"/>
      <c r="H732" s="28"/>
    </row>
    <row r="733" ht="12.75" customHeight="1" spans="3:8">
      <c r="C733" s="28"/>
      <c r="D733" s="28"/>
      <c r="E733" s="28"/>
      <c r="F733" s="28"/>
      <c r="G733" s="28"/>
      <c r="H733" s="28"/>
    </row>
    <row r="734" ht="12.75" customHeight="1" spans="3:8">
      <c r="C734" s="28"/>
      <c r="D734" s="28"/>
      <c r="E734" s="28"/>
      <c r="F734" s="28"/>
      <c r="G734" s="28"/>
      <c r="H734" s="28"/>
    </row>
    <row r="735" ht="12.75" customHeight="1" spans="3:8">
      <c r="C735" s="28"/>
      <c r="D735" s="28"/>
      <c r="E735" s="28"/>
      <c r="F735" s="28"/>
      <c r="G735" s="28"/>
      <c r="H735" s="28"/>
    </row>
    <row r="736" ht="12.75" customHeight="1" spans="3:8">
      <c r="C736" s="28"/>
      <c r="D736" s="28"/>
      <c r="E736" s="28"/>
      <c r="F736" s="28"/>
      <c r="G736" s="28"/>
      <c r="H736" s="28"/>
    </row>
    <row r="737" ht="12.75" customHeight="1" spans="3:8">
      <c r="C737" s="28"/>
      <c r="D737" s="28"/>
      <c r="E737" s="28"/>
      <c r="F737" s="28"/>
      <c r="G737" s="28"/>
      <c r="H737" s="28"/>
    </row>
    <row r="738" ht="12.75" customHeight="1" spans="3:8">
      <c r="C738" s="28"/>
      <c r="D738" s="28"/>
      <c r="E738" s="28"/>
      <c r="F738" s="28"/>
      <c r="G738" s="28"/>
      <c r="H738" s="28"/>
    </row>
    <row r="739" ht="12.75" customHeight="1" spans="3:8">
      <c r="C739" s="28"/>
      <c r="D739" s="28"/>
      <c r="E739" s="28"/>
      <c r="F739" s="28"/>
      <c r="G739" s="28"/>
      <c r="H739" s="28"/>
    </row>
    <row r="740" ht="12.75" customHeight="1" spans="3:8">
      <c r="C740" s="28"/>
      <c r="D740" s="28"/>
      <c r="E740" s="28"/>
      <c r="F740" s="28"/>
      <c r="G740" s="28"/>
      <c r="H740" s="28"/>
    </row>
    <row r="741" ht="12.75" customHeight="1" spans="3:8">
      <c r="C741" s="28"/>
      <c r="D741" s="28"/>
      <c r="E741" s="28"/>
      <c r="F741" s="28"/>
      <c r="G741" s="28"/>
      <c r="H741" s="28"/>
    </row>
    <row r="742" ht="12.75" customHeight="1" spans="3:8">
      <c r="C742" s="28"/>
      <c r="D742" s="28"/>
      <c r="E742" s="28"/>
      <c r="F742" s="28"/>
      <c r="G742" s="28"/>
      <c r="H742" s="28"/>
    </row>
    <row r="743" ht="12.75" customHeight="1" spans="3:8">
      <c r="C743" s="28"/>
      <c r="D743" s="28"/>
      <c r="E743" s="28"/>
      <c r="F743" s="28"/>
      <c r="G743" s="28"/>
      <c r="H743" s="28"/>
    </row>
    <row r="744" ht="12.75" customHeight="1" spans="3:8">
      <c r="C744" s="28"/>
      <c r="D744" s="28"/>
      <c r="E744" s="28"/>
      <c r="F744" s="28"/>
      <c r="G744" s="28"/>
      <c r="H744" s="28"/>
    </row>
    <row r="745" ht="12.75" customHeight="1" spans="3:8">
      <c r="C745" s="28"/>
      <c r="D745" s="28"/>
      <c r="E745" s="28"/>
      <c r="F745" s="28"/>
      <c r="G745" s="28"/>
      <c r="H745" s="28"/>
    </row>
    <row r="746" ht="12.75" customHeight="1" spans="3:8">
      <c r="C746" s="28"/>
      <c r="D746" s="28"/>
      <c r="E746" s="28"/>
      <c r="F746" s="28"/>
      <c r="G746" s="28"/>
      <c r="H746" s="28"/>
    </row>
    <row r="747" ht="12.75" customHeight="1" spans="3:8">
      <c r="C747" s="28"/>
      <c r="D747" s="28"/>
      <c r="E747" s="28"/>
      <c r="F747" s="28"/>
      <c r="G747" s="28"/>
      <c r="H747" s="28"/>
    </row>
    <row r="748" ht="12.75" customHeight="1" spans="3:8">
      <c r="C748" s="28"/>
      <c r="D748" s="28"/>
      <c r="E748" s="28"/>
      <c r="F748" s="28"/>
      <c r="G748" s="28"/>
      <c r="H748" s="28"/>
    </row>
    <row r="749" ht="12.75" customHeight="1" spans="3:8">
      <c r="C749" s="28"/>
      <c r="D749" s="28"/>
      <c r="E749" s="28"/>
      <c r="F749" s="28"/>
      <c r="G749" s="28"/>
      <c r="H749" s="28"/>
    </row>
    <row r="750" ht="12.75" customHeight="1" spans="3:8">
      <c r="C750" s="28"/>
      <c r="D750" s="28"/>
      <c r="E750" s="28"/>
      <c r="F750" s="28"/>
      <c r="G750" s="28"/>
      <c r="H750" s="28"/>
    </row>
    <row r="751" ht="12.75" customHeight="1" spans="3:8">
      <c r="C751" s="28"/>
      <c r="D751" s="28"/>
      <c r="E751" s="28"/>
      <c r="F751" s="28"/>
      <c r="G751" s="28"/>
      <c r="H751" s="28"/>
    </row>
    <row r="752" ht="12.75" customHeight="1" spans="3:8">
      <c r="C752" s="28"/>
      <c r="D752" s="28"/>
      <c r="E752" s="28"/>
      <c r="F752" s="28"/>
      <c r="G752" s="28"/>
      <c r="H752" s="28"/>
    </row>
    <row r="753" ht="12.75" customHeight="1" spans="3:8">
      <c r="C753" s="28"/>
      <c r="D753" s="28"/>
      <c r="E753" s="28"/>
      <c r="F753" s="28"/>
      <c r="G753" s="28"/>
      <c r="H753" s="28"/>
    </row>
    <row r="754" ht="12.75" customHeight="1" spans="3:8">
      <c r="C754" s="28"/>
      <c r="D754" s="28"/>
      <c r="E754" s="28"/>
      <c r="F754" s="28"/>
      <c r="G754" s="28"/>
      <c r="H754" s="28"/>
    </row>
    <row r="755" ht="12.75" customHeight="1" spans="3:8">
      <c r="C755" s="28"/>
      <c r="D755" s="28"/>
      <c r="E755" s="28"/>
      <c r="F755" s="28"/>
      <c r="G755" s="28"/>
      <c r="H755" s="28"/>
    </row>
    <row r="756" ht="12.75" customHeight="1" spans="3:8">
      <c r="C756" s="28"/>
      <c r="D756" s="28"/>
      <c r="E756" s="28"/>
      <c r="F756" s="28"/>
      <c r="G756" s="28"/>
      <c r="H756" s="28"/>
    </row>
    <row r="757" ht="12.75" customHeight="1" spans="3:8">
      <c r="C757" s="28"/>
      <c r="D757" s="28"/>
      <c r="E757" s="28"/>
      <c r="F757" s="28"/>
      <c r="G757" s="28"/>
      <c r="H757" s="28"/>
    </row>
    <row r="758" ht="12.75" customHeight="1" spans="3:8">
      <c r="C758" s="28"/>
      <c r="D758" s="28"/>
      <c r="E758" s="28"/>
      <c r="F758" s="28"/>
      <c r="G758" s="28"/>
      <c r="H758" s="28"/>
    </row>
    <row r="759" ht="12.75" customHeight="1" spans="3:8">
      <c r="C759" s="28"/>
      <c r="D759" s="28"/>
      <c r="E759" s="28"/>
      <c r="F759" s="28"/>
      <c r="G759" s="28"/>
      <c r="H759" s="28"/>
    </row>
    <row r="760" ht="12.75" customHeight="1" spans="3:8">
      <c r="C760" s="28"/>
      <c r="D760" s="28"/>
      <c r="E760" s="28"/>
      <c r="F760" s="28"/>
      <c r="G760" s="28"/>
      <c r="H760" s="28"/>
    </row>
    <row r="761" ht="12.75" customHeight="1" spans="3:8">
      <c r="C761" s="28"/>
      <c r="D761" s="28"/>
      <c r="E761" s="28"/>
      <c r="F761" s="28"/>
      <c r="G761" s="28"/>
      <c r="H761" s="28"/>
    </row>
    <row r="762" ht="12.75" customHeight="1" spans="3:8">
      <c r="C762" s="28"/>
      <c r="D762" s="28"/>
      <c r="E762" s="28"/>
      <c r="F762" s="28"/>
      <c r="G762" s="28"/>
      <c r="H762" s="28"/>
    </row>
    <row r="763" ht="12.75" customHeight="1" spans="3:8">
      <c r="C763" s="28"/>
      <c r="D763" s="28"/>
      <c r="E763" s="28"/>
      <c r="F763" s="28"/>
      <c r="G763" s="28"/>
      <c r="H763" s="28"/>
    </row>
    <row r="764" ht="12.75" customHeight="1" spans="3:8">
      <c r="C764" s="28"/>
      <c r="D764" s="28"/>
      <c r="E764" s="28"/>
      <c r="F764" s="28"/>
      <c r="G764" s="28"/>
      <c r="H764" s="28"/>
    </row>
    <row r="765" ht="12.75" customHeight="1" spans="3:8">
      <c r="C765" s="28"/>
      <c r="D765" s="28"/>
      <c r="E765" s="28"/>
      <c r="F765" s="28"/>
      <c r="G765" s="28"/>
      <c r="H765" s="28"/>
    </row>
    <row r="766" ht="12.75" customHeight="1" spans="3:8">
      <c r="C766" s="28"/>
      <c r="D766" s="28"/>
      <c r="E766" s="28"/>
      <c r="F766" s="28"/>
      <c r="G766" s="28"/>
      <c r="H766" s="28"/>
    </row>
    <row r="767" ht="12.75" customHeight="1" spans="3:8">
      <c r="C767" s="28"/>
      <c r="D767" s="28"/>
      <c r="E767" s="28"/>
      <c r="F767" s="28"/>
      <c r="G767" s="28"/>
      <c r="H767" s="28"/>
    </row>
    <row r="768" ht="12.75" customHeight="1" spans="3:8">
      <c r="C768" s="28"/>
      <c r="D768" s="28"/>
      <c r="E768" s="28"/>
      <c r="F768" s="28"/>
      <c r="G768" s="28"/>
      <c r="H768" s="28"/>
    </row>
    <row r="769" ht="12.75" customHeight="1" spans="3:8">
      <c r="C769" s="28"/>
      <c r="D769" s="28"/>
      <c r="E769" s="28"/>
      <c r="F769" s="28"/>
      <c r="G769" s="28"/>
      <c r="H769" s="28"/>
    </row>
    <row r="770" ht="12.75" customHeight="1" spans="3:8">
      <c r="C770" s="28"/>
      <c r="D770" s="28"/>
      <c r="E770" s="28"/>
      <c r="F770" s="28"/>
      <c r="G770" s="28"/>
      <c r="H770" s="28"/>
    </row>
    <row r="771" ht="12.75" customHeight="1" spans="3:8">
      <c r="C771" s="28"/>
      <c r="D771" s="28"/>
      <c r="E771" s="28"/>
      <c r="F771" s="28"/>
      <c r="G771" s="28"/>
      <c r="H771" s="28"/>
    </row>
    <row r="772" ht="12.75" customHeight="1" spans="3:8">
      <c r="C772" s="28"/>
      <c r="D772" s="28"/>
      <c r="E772" s="28"/>
      <c r="F772" s="28"/>
      <c r="G772" s="28"/>
      <c r="H772" s="28"/>
    </row>
    <row r="773" ht="12.75" customHeight="1" spans="3:8">
      <c r="C773" s="28"/>
      <c r="D773" s="28"/>
      <c r="E773" s="28"/>
      <c r="F773" s="28"/>
      <c r="G773" s="28"/>
      <c r="H773" s="28"/>
    </row>
    <row r="774" ht="12.75" customHeight="1" spans="3:8">
      <c r="C774" s="28"/>
      <c r="D774" s="28"/>
      <c r="E774" s="28"/>
      <c r="F774" s="28"/>
      <c r="G774" s="28"/>
      <c r="H774" s="28"/>
    </row>
    <row r="775" ht="12.75" customHeight="1" spans="3:8">
      <c r="C775" s="28"/>
      <c r="D775" s="28"/>
      <c r="E775" s="28"/>
      <c r="F775" s="28"/>
      <c r="G775" s="28"/>
      <c r="H775" s="28"/>
    </row>
    <row r="776" ht="12.75" customHeight="1" spans="3:8">
      <c r="C776" s="28"/>
      <c r="D776" s="28"/>
      <c r="E776" s="28"/>
      <c r="F776" s="28"/>
      <c r="G776" s="28"/>
      <c r="H776" s="28"/>
    </row>
    <row r="777" ht="12.75" customHeight="1" spans="3:8">
      <c r="C777" s="28"/>
      <c r="D777" s="28"/>
      <c r="E777" s="28"/>
      <c r="F777" s="28"/>
      <c r="G777" s="28"/>
      <c r="H777" s="28"/>
    </row>
    <row r="778" ht="12.75" customHeight="1" spans="3:8">
      <c r="C778" s="28"/>
      <c r="D778" s="28"/>
      <c r="E778" s="28"/>
      <c r="F778" s="28"/>
      <c r="G778" s="28"/>
      <c r="H778" s="28"/>
    </row>
    <row r="779" ht="12.75" customHeight="1" spans="3:8">
      <c r="C779" s="28"/>
      <c r="D779" s="28"/>
      <c r="E779" s="28"/>
      <c r="F779" s="28"/>
      <c r="G779" s="28"/>
      <c r="H779" s="28"/>
    </row>
    <row r="780" ht="12.75" customHeight="1" spans="3:8">
      <c r="C780" s="28"/>
      <c r="D780" s="28"/>
      <c r="E780" s="28"/>
      <c r="F780" s="28"/>
      <c r="G780" s="28"/>
      <c r="H780" s="28"/>
    </row>
    <row r="781" ht="12.75" customHeight="1" spans="3:8">
      <c r="C781" s="28"/>
      <c r="D781" s="28"/>
      <c r="E781" s="28"/>
      <c r="F781" s="28"/>
      <c r="G781" s="28"/>
      <c r="H781" s="28"/>
    </row>
    <row r="782" ht="12.75" customHeight="1" spans="3:8">
      <c r="C782" s="28"/>
      <c r="D782" s="28"/>
      <c r="E782" s="28"/>
      <c r="F782" s="28"/>
      <c r="G782" s="28"/>
      <c r="H782" s="28"/>
    </row>
    <row r="783" ht="12.75" customHeight="1" spans="3:8">
      <c r="C783" s="28"/>
      <c r="D783" s="28"/>
      <c r="E783" s="28"/>
      <c r="F783" s="28"/>
      <c r="G783" s="28"/>
      <c r="H783" s="28"/>
    </row>
    <row r="784" ht="12.75" customHeight="1" spans="3:8">
      <c r="C784" s="28"/>
      <c r="D784" s="28"/>
      <c r="E784" s="28"/>
      <c r="F784" s="28"/>
      <c r="G784" s="28"/>
      <c r="H784" s="28"/>
    </row>
    <row r="785" ht="12.75" customHeight="1" spans="3:8">
      <c r="C785" s="28"/>
      <c r="D785" s="28"/>
      <c r="E785" s="28"/>
      <c r="F785" s="28"/>
      <c r="G785" s="28"/>
      <c r="H785" s="28"/>
    </row>
    <row r="786" ht="12.75" customHeight="1" spans="3:8">
      <c r="C786" s="28"/>
      <c r="D786" s="28"/>
      <c r="E786" s="28"/>
      <c r="F786" s="28"/>
      <c r="G786" s="28"/>
      <c r="H786" s="28"/>
    </row>
    <row r="787" ht="12.75" customHeight="1" spans="3:8">
      <c r="C787" s="28"/>
      <c r="D787" s="28"/>
      <c r="E787" s="28"/>
      <c r="F787" s="28"/>
      <c r="G787" s="28"/>
      <c r="H787" s="28"/>
    </row>
    <row r="788" ht="12.75" customHeight="1" spans="3:8">
      <c r="C788" s="28"/>
      <c r="D788" s="28"/>
      <c r="E788" s="28"/>
      <c r="F788" s="28"/>
      <c r="G788" s="28"/>
      <c r="H788" s="28"/>
    </row>
    <row r="789" ht="12.75" customHeight="1" spans="3:8">
      <c r="C789" s="28"/>
      <c r="D789" s="28"/>
      <c r="E789" s="28"/>
      <c r="F789" s="28"/>
      <c r="G789" s="28"/>
      <c r="H789" s="28"/>
    </row>
    <row r="790" ht="12.75" customHeight="1" spans="3:8">
      <c r="C790" s="28"/>
      <c r="D790" s="28"/>
      <c r="E790" s="28"/>
      <c r="F790" s="28"/>
      <c r="G790" s="28"/>
      <c r="H790" s="28"/>
    </row>
    <row r="791" ht="12.75" customHeight="1" spans="3:8">
      <c r="C791" s="28"/>
      <c r="D791" s="28"/>
      <c r="E791" s="28"/>
      <c r="F791" s="28"/>
      <c r="G791" s="28"/>
      <c r="H791" s="28"/>
    </row>
    <row r="792" ht="12.75" customHeight="1" spans="3:8">
      <c r="C792" s="28"/>
      <c r="D792" s="28"/>
      <c r="E792" s="28"/>
      <c r="F792" s="28"/>
      <c r="G792" s="28"/>
      <c r="H792" s="28"/>
    </row>
    <row r="793" ht="12.75" customHeight="1" spans="3:8">
      <c r="C793" s="28"/>
      <c r="D793" s="28"/>
      <c r="E793" s="28"/>
      <c r="F793" s="28"/>
      <c r="G793" s="28"/>
      <c r="H793" s="28"/>
    </row>
    <row r="794" ht="12.75" customHeight="1" spans="3:8">
      <c r="C794" s="28"/>
      <c r="D794" s="28"/>
      <c r="E794" s="28"/>
      <c r="F794" s="28"/>
      <c r="G794" s="28"/>
      <c r="H794" s="28"/>
    </row>
    <row r="795" ht="12.75" customHeight="1" spans="3:8">
      <c r="C795" s="28"/>
      <c r="D795" s="28"/>
      <c r="E795" s="28"/>
      <c r="F795" s="28"/>
      <c r="G795" s="28"/>
      <c r="H795" s="28"/>
    </row>
    <row r="796" ht="12.75" customHeight="1" spans="3:8">
      <c r="C796" s="28"/>
      <c r="D796" s="28"/>
      <c r="E796" s="28"/>
      <c r="F796" s="28"/>
      <c r="G796" s="28"/>
      <c r="H796" s="28"/>
    </row>
    <row r="797" ht="12.75" customHeight="1" spans="3:8">
      <c r="C797" s="28"/>
      <c r="D797" s="28"/>
      <c r="E797" s="28"/>
      <c r="F797" s="28"/>
      <c r="G797" s="28"/>
      <c r="H797" s="28"/>
    </row>
    <row r="798" ht="12.75" customHeight="1" spans="3:8">
      <c r="C798" s="28"/>
      <c r="D798" s="28"/>
      <c r="E798" s="28"/>
      <c r="F798" s="28"/>
      <c r="G798" s="28"/>
      <c r="H798" s="28"/>
    </row>
    <row r="799" ht="12.75" customHeight="1" spans="3:8">
      <c r="C799" s="28"/>
      <c r="D799" s="28"/>
      <c r="E799" s="28"/>
      <c r="F799" s="28"/>
      <c r="G799" s="28"/>
      <c r="H799" s="28"/>
    </row>
    <row r="800" ht="12.75" customHeight="1" spans="3:8">
      <c r="C800" s="28"/>
      <c r="D800" s="28"/>
      <c r="E800" s="28"/>
      <c r="F800" s="28"/>
      <c r="G800" s="28"/>
      <c r="H800" s="28"/>
    </row>
    <row r="801" ht="12.75" customHeight="1" spans="3:8">
      <c r="C801" s="28"/>
      <c r="D801" s="28"/>
      <c r="E801" s="28"/>
      <c r="F801" s="28"/>
      <c r="G801" s="28"/>
      <c r="H801" s="28"/>
    </row>
    <row r="802" ht="12.75" customHeight="1" spans="3:8">
      <c r="C802" s="28"/>
      <c r="D802" s="28"/>
      <c r="E802" s="28"/>
      <c r="F802" s="28"/>
      <c r="G802" s="28"/>
      <c r="H802" s="28"/>
    </row>
    <row r="803" ht="12.75" customHeight="1" spans="3:8">
      <c r="C803" s="28"/>
      <c r="D803" s="28"/>
      <c r="E803" s="28"/>
      <c r="F803" s="28"/>
      <c r="G803" s="28"/>
      <c r="H803" s="28"/>
    </row>
    <row r="804" ht="12.75" customHeight="1" spans="3:8">
      <c r="C804" s="28"/>
      <c r="D804" s="28"/>
      <c r="E804" s="28"/>
      <c r="F804" s="28"/>
      <c r="G804" s="28"/>
      <c r="H804" s="28"/>
    </row>
    <row r="805" ht="12.75" customHeight="1" spans="3:8">
      <c r="C805" s="28"/>
      <c r="D805" s="28"/>
      <c r="E805" s="28"/>
      <c r="F805" s="28"/>
      <c r="G805" s="28"/>
      <c r="H805" s="28"/>
    </row>
    <row r="806" ht="12.75" customHeight="1" spans="3:8">
      <c r="C806" s="28"/>
      <c r="D806" s="28"/>
      <c r="E806" s="28"/>
      <c r="F806" s="28"/>
      <c r="G806" s="28"/>
      <c r="H806" s="28"/>
    </row>
    <row r="807" ht="12.75" customHeight="1" spans="3:8">
      <c r="C807" s="28"/>
      <c r="D807" s="28"/>
      <c r="E807" s="28"/>
      <c r="F807" s="28"/>
      <c r="G807" s="28"/>
      <c r="H807" s="28"/>
    </row>
    <row r="808" ht="12.75" customHeight="1" spans="3:8">
      <c r="C808" s="28"/>
      <c r="D808" s="28"/>
      <c r="E808" s="28"/>
      <c r="F808" s="28"/>
      <c r="G808" s="28"/>
      <c r="H808" s="28"/>
    </row>
    <row r="809" ht="12.75" customHeight="1" spans="3:8">
      <c r="C809" s="28"/>
      <c r="D809" s="28"/>
      <c r="E809" s="28"/>
      <c r="F809" s="28"/>
      <c r="G809" s="28"/>
      <c r="H809" s="28"/>
    </row>
    <row r="810" ht="12.75" customHeight="1" spans="3:8">
      <c r="C810" s="28"/>
      <c r="D810" s="28"/>
      <c r="E810" s="28"/>
      <c r="F810" s="28"/>
      <c r="G810" s="28"/>
      <c r="H810" s="28"/>
    </row>
    <row r="811" ht="12.75" customHeight="1" spans="3:8">
      <c r="C811" s="28"/>
      <c r="D811" s="28"/>
      <c r="E811" s="28"/>
      <c r="F811" s="28"/>
      <c r="G811" s="28"/>
      <c r="H811" s="28"/>
    </row>
    <row r="812" ht="12.75" customHeight="1" spans="3:8">
      <c r="C812" s="28"/>
      <c r="D812" s="28"/>
      <c r="E812" s="28"/>
      <c r="F812" s="28"/>
      <c r="G812" s="28"/>
      <c r="H812" s="28"/>
    </row>
    <row r="813" ht="12.75" customHeight="1" spans="3:8">
      <c r="C813" s="28"/>
      <c r="D813" s="28"/>
      <c r="E813" s="28"/>
      <c r="F813" s="28"/>
      <c r="G813" s="28"/>
      <c r="H813" s="28"/>
    </row>
    <row r="814" ht="12.75" customHeight="1" spans="3:8">
      <c r="C814" s="28"/>
      <c r="D814" s="28"/>
      <c r="E814" s="28"/>
      <c r="F814" s="28"/>
      <c r="G814" s="28"/>
      <c r="H814" s="28"/>
    </row>
    <row r="815" ht="12.75" customHeight="1" spans="3:8">
      <c r="C815" s="28"/>
      <c r="D815" s="28"/>
      <c r="E815" s="28"/>
      <c r="F815" s="28"/>
      <c r="G815" s="28"/>
      <c r="H815" s="28"/>
    </row>
    <row r="816" ht="12.75" customHeight="1" spans="3:8">
      <c r="C816" s="28"/>
      <c r="D816" s="28"/>
      <c r="E816" s="28"/>
      <c r="F816" s="28"/>
      <c r="G816" s="28"/>
      <c r="H816" s="28"/>
    </row>
    <row r="817" ht="12.75" customHeight="1" spans="3:8">
      <c r="C817" s="28"/>
      <c r="D817" s="28"/>
      <c r="E817" s="28"/>
      <c r="F817" s="28"/>
      <c r="G817" s="28"/>
      <c r="H817" s="28"/>
    </row>
    <row r="818" ht="12.75" customHeight="1" spans="3:8">
      <c r="C818" s="28"/>
      <c r="D818" s="28"/>
      <c r="E818" s="28"/>
      <c r="F818" s="28"/>
      <c r="G818" s="28"/>
      <c r="H818" s="28"/>
    </row>
    <row r="819" ht="12.75" customHeight="1" spans="3:8">
      <c r="C819" s="28"/>
      <c r="D819" s="28"/>
      <c r="E819" s="28"/>
      <c r="F819" s="28"/>
      <c r="G819" s="28"/>
      <c r="H819" s="28"/>
    </row>
    <row r="820" ht="12.75" customHeight="1" spans="3:8">
      <c r="C820" s="28"/>
      <c r="D820" s="28"/>
      <c r="E820" s="28"/>
      <c r="F820" s="28"/>
      <c r="G820" s="28"/>
      <c r="H820" s="28"/>
    </row>
    <row r="821" ht="12.75" customHeight="1" spans="3:8">
      <c r="C821" s="28"/>
      <c r="D821" s="28"/>
      <c r="E821" s="28"/>
      <c r="F821" s="28"/>
      <c r="G821" s="28"/>
      <c r="H821" s="28"/>
    </row>
    <row r="822" ht="12.75" customHeight="1" spans="3:8">
      <c r="C822" s="28"/>
      <c r="D822" s="28"/>
      <c r="E822" s="28"/>
      <c r="F822" s="28"/>
      <c r="G822" s="28"/>
      <c r="H822" s="28"/>
    </row>
    <row r="823" ht="12.75" customHeight="1" spans="3:8">
      <c r="C823" s="28"/>
      <c r="D823" s="28"/>
      <c r="E823" s="28"/>
      <c r="F823" s="28"/>
      <c r="G823" s="28"/>
      <c r="H823" s="28"/>
    </row>
    <row r="824" ht="12.75" customHeight="1" spans="3:8">
      <c r="C824" s="28"/>
      <c r="D824" s="28"/>
      <c r="E824" s="28"/>
      <c r="F824" s="28"/>
      <c r="G824" s="28"/>
      <c r="H824" s="28"/>
    </row>
    <row r="825" ht="12.75" customHeight="1" spans="3:8">
      <c r="C825" s="28"/>
      <c r="D825" s="28"/>
      <c r="E825" s="28"/>
      <c r="F825" s="28"/>
      <c r="G825" s="28"/>
      <c r="H825" s="28"/>
    </row>
    <row r="826" ht="12.75" customHeight="1" spans="3:8">
      <c r="C826" s="28"/>
      <c r="D826" s="28"/>
      <c r="E826" s="28"/>
      <c r="F826" s="28"/>
      <c r="G826" s="28"/>
      <c r="H826" s="28"/>
    </row>
    <row r="827" ht="12.75" customHeight="1" spans="3:8">
      <c r="C827" s="28"/>
      <c r="D827" s="28"/>
      <c r="E827" s="28"/>
      <c r="F827" s="28"/>
      <c r="G827" s="28"/>
      <c r="H827" s="28"/>
    </row>
    <row r="828" ht="12.75" customHeight="1" spans="3:8">
      <c r="C828" s="28"/>
      <c r="D828" s="28"/>
      <c r="E828" s="28"/>
      <c r="F828" s="28"/>
      <c r="G828" s="28"/>
      <c r="H828" s="28"/>
    </row>
    <row r="829" ht="12.75" customHeight="1" spans="3:8">
      <c r="C829" s="28"/>
      <c r="D829" s="28"/>
      <c r="E829" s="28"/>
      <c r="F829" s="28"/>
      <c r="G829" s="28"/>
      <c r="H829" s="28"/>
    </row>
    <row r="830" ht="12.75" customHeight="1" spans="3:8">
      <c r="C830" s="28"/>
      <c r="D830" s="28"/>
      <c r="E830" s="28"/>
      <c r="F830" s="28"/>
      <c r="G830" s="28"/>
      <c r="H830" s="28"/>
    </row>
    <row r="831" ht="12.75" customHeight="1" spans="3:8">
      <c r="C831" s="28"/>
      <c r="D831" s="28"/>
      <c r="E831" s="28"/>
      <c r="F831" s="28"/>
      <c r="G831" s="28"/>
      <c r="H831" s="28"/>
    </row>
    <row r="832" ht="12.75" customHeight="1" spans="3:8">
      <c r="C832" s="28"/>
      <c r="D832" s="28"/>
      <c r="E832" s="28"/>
      <c r="F832" s="28"/>
      <c r="G832" s="28"/>
      <c r="H832" s="28"/>
    </row>
    <row r="833" ht="12.75" customHeight="1" spans="3:8">
      <c r="C833" s="28"/>
      <c r="D833" s="28"/>
      <c r="E833" s="28"/>
      <c r="F833" s="28"/>
      <c r="G833" s="28"/>
      <c r="H833" s="28"/>
    </row>
    <row r="834" ht="12.75" customHeight="1" spans="3:8">
      <c r="C834" s="28"/>
      <c r="D834" s="28"/>
      <c r="E834" s="28"/>
      <c r="F834" s="28"/>
      <c r="G834" s="28"/>
      <c r="H834" s="28"/>
    </row>
    <row r="835" ht="12.75" customHeight="1" spans="3:8">
      <c r="C835" s="28"/>
      <c r="D835" s="28"/>
      <c r="E835" s="28"/>
      <c r="F835" s="28"/>
      <c r="G835" s="28"/>
      <c r="H835" s="28"/>
    </row>
    <row r="836" ht="12.75" customHeight="1" spans="3:8">
      <c r="C836" s="28"/>
      <c r="D836" s="28"/>
      <c r="E836" s="28"/>
      <c r="F836" s="28"/>
      <c r="G836" s="28"/>
      <c r="H836" s="28"/>
    </row>
    <row r="837" ht="12.75" customHeight="1" spans="3:8">
      <c r="C837" s="28"/>
      <c r="D837" s="28"/>
      <c r="E837" s="28"/>
      <c r="F837" s="28"/>
      <c r="G837" s="28"/>
      <c r="H837" s="28"/>
    </row>
    <row r="838" ht="12.75" customHeight="1" spans="3:8">
      <c r="C838" s="28"/>
      <c r="D838" s="28"/>
      <c r="E838" s="28"/>
      <c r="F838" s="28"/>
      <c r="G838" s="28"/>
      <c r="H838" s="28"/>
    </row>
    <row r="839" ht="12.75" customHeight="1" spans="3:8">
      <c r="C839" s="28"/>
      <c r="D839" s="28"/>
      <c r="E839" s="28"/>
      <c r="F839" s="28"/>
      <c r="G839" s="28"/>
      <c r="H839" s="28"/>
    </row>
    <row r="840" ht="12.75" customHeight="1" spans="3:8">
      <c r="C840" s="28"/>
      <c r="D840" s="28"/>
      <c r="E840" s="28"/>
      <c r="F840" s="28"/>
      <c r="G840" s="28"/>
      <c r="H840" s="28"/>
    </row>
    <row r="841" ht="12.75" customHeight="1" spans="3:8">
      <c r="C841" s="28"/>
      <c r="D841" s="28"/>
      <c r="E841" s="28"/>
      <c r="F841" s="28"/>
      <c r="G841" s="28"/>
      <c r="H841" s="28"/>
    </row>
    <row r="842" ht="12.75" customHeight="1" spans="3:8">
      <c r="C842" s="28"/>
      <c r="D842" s="28"/>
      <c r="E842" s="28"/>
      <c r="F842" s="28"/>
      <c r="G842" s="28"/>
      <c r="H842" s="28"/>
    </row>
    <row r="843" ht="12.75" customHeight="1" spans="3:8">
      <c r="C843" s="28"/>
      <c r="D843" s="28"/>
      <c r="E843" s="28"/>
      <c r="F843" s="28"/>
      <c r="G843" s="28"/>
      <c r="H843" s="28"/>
    </row>
    <row r="844" ht="12.75" customHeight="1" spans="3:8">
      <c r="C844" s="28"/>
      <c r="D844" s="28"/>
      <c r="E844" s="28"/>
      <c r="F844" s="28"/>
      <c r="G844" s="28"/>
      <c r="H844" s="28"/>
    </row>
    <row r="845" ht="12.75" customHeight="1" spans="3:8">
      <c r="C845" s="28"/>
      <c r="D845" s="28"/>
      <c r="E845" s="28"/>
      <c r="F845" s="28"/>
      <c r="G845" s="28"/>
      <c r="H845" s="28"/>
    </row>
    <row r="846" ht="12.75" customHeight="1" spans="3:8">
      <c r="C846" s="28"/>
      <c r="D846" s="28"/>
      <c r="E846" s="28"/>
      <c r="F846" s="28"/>
      <c r="G846" s="28"/>
      <c r="H846" s="28"/>
    </row>
    <row r="847" ht="12.75" customHeight="1" spans="3:8">
      <c r="C847" s="28"/>
      <c r="D847" s="28"/>
      <c r="E847" s="28"/>
      <c r="F847" s="28"/>
      <c r="G847" s="28"/>
      <c r="H847" s="28"/>
    </row>
    <row r="848" ht="12.75" customHeight="1" spans="3:8">
      <c r="C848" s="28"/>
      <c r="D848" s="28"/>
      <c r="E848" s="28"/>
      <c r="F848" s="28"/>
      <c r="G848" s="28"/>
      <c r="H848" s="28"/>
    </row>
    <row r="849" ht="12.75" customHeight="1" spans="3:8">
      <c r="C849" s="28"/>
      <c r="D849" s="28"/>
      <c r="E849" s="28"/>
      <c r="F849" s="28"/>
      <c r="G849" s="28"/>
      <c r="H849" s="28"/>
    </row>
    <row r="850" ht="12.75" customHeight="1" spans="3:8">
      <c r="C850" s="28"/>
      <c r="D850" s="28"/>
      <c r="E850" s="28"/>
      <c r="F850" s="28"/>
      <c r="G850" s="28"/>
      <c r="H850" s="28"/>
    </row>
    <row r="851" ht="12.75" customHeight="1" spans="3:8">
      <c r="C851" s="28"/>
      <c r="D851" s="28"/>
      <c r="E851" s="28"/>
      <c r="F851" s="28"/>
      <c r="G851" s="28"/>
      <c r="H851" s="28"/>
    </row>
    <row r="852" ht="12.75" customHeight="1" spans="3:8">
      <c r="C852" s="28"/>
      <c r="D852" s="28"/>
      <c r="E852" s="28"/>
      <c r="F852" s="28"/>
      <c r="G852" s="28"/>
      <c r="H852" s="28"/>
    </row>
    <row r="853" ht="12.75" customHeight="1" spans="3:8">
      <c r="C853" s="28"/>
      <c r="D853" s="28"/>
      <c r="E853" s="28"/>
      <c r="F853" s="28"/>
      <c r="G853" s="28"/>
      <c r="H853" s="28"/>
    </row>
    <row r="854" ht="12.75" customHeight="1" spans="3:8">
      <c r="C854" s="28"/>
      <c r="D854" s="28"/>
      <c r="E854" s="28"/>
      <c r="F854" s="28"/>
      <c r="G854" s="28"/>
      <c r="H854" s="28"/>
    </row>
    <row r="855" ht="12.75" customHeight="1" spans="3:8">
      <c r="C855" s="28"/>
      <c r="D855" s="28"/>
      <c r="E855" s="28"/>
      <c r="F855" s="28"/>
      <c r="G855" s="28"/>
      <c r="H855" s="28"/>
    </row>
    <row r="856" ht="12.75" customHeight="1" spans="3:8">
      <c r="C856" s="28"/>
      <c r="D856" s="28"/>
      <c r="E856" s="28"/>
      <c r="F856" s="28"/>
      <c r="G856" s="28"/>
      <c r="H856" s="28"/>
    </row>
    <row r="857" ht="12.75" customHeight="1" spans="3:8">
      <c r="C857" s="28"/>
      <c r="D857" s="28"/>
      <c r="E857" s="28"/>
      <c r="F857" s="28"/>
      <c r="G857" s="28"/>
      <c r="H857" s="28"/>
    </row>
    <row r="858" ht="12.75" customHeight="1" spans="3:8">
      <c r="C858" s="28"/>
      <c r="D858" s="28"/>
      <c r="E858" s="28"/>
      <c r="F858" s="28"/>
      <c r="G858" s="28"/>
      <c r="H858" s="28"/>
    </row>
    <row r="859" ht="12.75" customHeight="1" spans="3:8">
      <c r="C859" s="28"/>
      <c r="D859" s="28"/>
      <c r="E859" s="28"/>
      <c r="F859" s="28"/>
      <c r="G859" s="28"/>
      <c r="H859" s="28"/>
    </row>
    <row r="860" ht="12.75" customHeight="1" spans="3:8">
      <c r="C860" s="28"/>
      <c r="D860" s="28"/>
      <c r="E860" s="28"/>
      <c r="F860" s="28"/>
      <c r="G860" s="28"/>
      <c r="H860" s="28"/>
    </row>
    <row r="861" ht="12.75" customHeight="1" spans="3:8">
      <c r="C861" s="28"/>
      <c r="D861" s="28"/>
      <c r="E861" s="28"/>
      <c r="F861" s="28"/>
      <c r="G861" s="28"/>
      <c r="H861" s="28"/>
    </row>
    <row r="862" ht="12.75" customHeight="1" spans="3:8">
      <c r="C862" s="28"/>
      <c r="D862" s="28"/>
      <c r="E862" s="28"/>
      <c r="F862" s="28"/>
      <c r="G862" s="28"/>
      <c r="H862" s="28"/>
    </row>
    <row r="863" ht="12.75" customHeight="1" spans="3:8">
      <c r="C863" s="28"/>
      <c r="D863" s="28"/>
      <c r="E863" s="28"/>
      <c r="F863" s="28"/>
      <c r="G863" s="28"/>
      <c r="H863" s="28"/>
    </row>
    <row r="864" ht="12.75" customHeight="1" spans="3:8">
      <c r="C864" s="28"/>
      <c r="D864" s="28"/>
      <c r="E864" s="28"/>
      <c r="F864" s="28"/>
      <c r="G864" s="28"/>
      <c r="H864" s="28"/>
    </row>
    <row r="865" ht="12.75" customHeight="1" spans="3:8">
      <c r="C865" s="28"/>
      <c r="D865" s="28"/>
      <c r="E865" s="28"/>
      <c r="F865" s="28"/>
      <c r="G865" s="28"/>
      <c r="H865" s="28"/>
    </row>
    <row r="866" ht="12.75" customHeight="1" spans="3:8">
      <c r="C866" s="28"/>
      <c r="D866" s="28"/>
      <c r="E866" s="28"/>
      <c r="F866" s="28"/>
      <c r="G866" s="28"/>
      <c r="H866" s="28"/>
    </row>
    <row r="867" ht="12.75" customHeight="1" spans="3:8">
      <c r="C867" s="28"/>
      <c r="D867" s="28"/>
      <c r="E867" s="28"/>
      <c r="F867" s="28"/>
      <c r="G867" s="28"/>
      <c r="H867" s="28"/>
    </row>
    <row r="868" ht="12.75" customHeight="1" spans="3:8">
      <c r="C868" s="28"/>
      <c r="D868" s="28"/>
      <c r="E868" s="28"/>
      <c r="F868" s="28"/>
      <c r="G868" s="28"/>
      <c r="H868" s="28"/>
    </row>
    <row r="869" ht="12.75" customHeight="1" spans="3:8">
      <c r="C869" s="28"/>
      <c r="D869" s="28"/>
      <c r="E869" s="28"/>
      <c r="F869" s="28"/>
      <c r="G869" s="28"/>
      <c r="H869" s="28"/>
    </row>
    <row r="870" ht="12.75" customHeight="1" spans="3:8">
      <c r="C870" s="28"/>
      <c r="D870" s="28"/>
      <c r="E870" s="28"/>
      <c r="F870" s="28"/>
      <c r="G870" s="28"/>
      <c r="H870" s="28"/>
    </row>
    <row r="871" ht="12.75" customHeight="1" spans="3:8">
      <c r="C871" s="28"/>
      <c r="D871" s="28"/>
      <c r="E871" s="28"/>
      <c r="F871" s="28"/>
      <c r="G871" s="28"/>
      <c r="H871" s="28"/>
    </row>
    <row r="872" ht="12.75" customHeight="1" spans="3:8">
      <c r="C872" s="28"/>
      <c r="D872" s="28"/>
      <c r="E872" s="28"/>
      <c r="F872" s="28"/>
      <c r="G872" s="28"/>
      <c r="H872" s="28"/>
    </row>
    <row r="873" ht="12.75" customHeight="1" spans="3:8">
      <c r="C873" s="28"/>
      <c r="D873" s="28"/>
      <c r="E873" s="28"/>
      <c r="F873" s="28"/>
      <c r="G873" s="28"/>
      <c r="H873" s="28"/>
    </row>
    <row r="874" ht="12.75" customHeight="1" spans="3:8">
      <c r="C874" s="28"/>
      <c r="D874" s="28"/>
      <c r="E874" s="28"/>
      <c r="F874" s="28"/>
      <c r="G874" s="28"/>
      <c r="H874" s="28"/>
    </row>
    <row r="875" ht="12.75" customHeight="1" spans="3:8">
      <c r="C875" s="28"/>
      <c r="D875" s="28"/>
      <c r="E875" s="28"/>
      <c r="F875" s="28"/>
      <c r="G875" s="28"/>
      <c r="H875" s="28"/>
    </row>
    <row r="876" ht="12.75" customHeight="1" spans="3:8">
      <c r="C876" s="28"/>
      <c r="D876" s="28"/>
      <c r="E876" s="28"/>
      <c r="F876" s="28"/>
      <c r="G876" s="28"/>
      <c r="H876" s="28"/>
    </row>
    <row r="877" ht="12.75" customHeight="1" spans="3:8">
      <c r="C877" s="28"/>
      <c r="D877" s="28"/>
      <c r="E877" s="28"/>
      <c r="F877" s="28"/>
      <c r="G877" s="28"/>
      <c r="H877" s="28"/>
    </row>
    <row r="878" ht="12.75" customHeight="1" spans="3:8">
      <c r="C878" s="28"/>
      <c r="D878" s="28"/>
      <c r="E878" s="28"/>
      <c r="F878" s="28"/>
      <c r="G878" s="28"/>
      <c r="H878" s="28"/>
    </row>
    <row r="879" ht="12.75" customHeight="1" spans="3:8">
      <c r="C879" s="28"/>
      <c r="D879" s="28"/>
      <c r="E879" s="28"/>
      <c r="F879" s="28"/>
      <c r="G879" s="28"/>
      <c r="H879" s="28"/>
    </row>
    <row r="880" ht="12.75" customHeight="1" spans="3:8">
      <c r="C880" s="28"/>
      <c r="D880" s="28"/>
      <c r="E880" s="28"/>
      <c r="F880" s="28"/>
      <c r="G880" s="28"/>
      <c r="H880" s="28"/>
    </row>
    <row r="881" ht="12.75" customHeight="1" spans="3:8">
      <c r="C881" s="28"/>
      <c r="D881" s="28"/>
      <c r="E881" s="28"/>
      <c r="F881" s="28"/>
      <c r="G881" s="28"/>
      <c r="H881" s="28"/>
    </row>
    <row r="882" ht="12.75" customHeight="1" spans="3:8">
      <c r="C882" s="28"/>
      <c r="D882" s="28"/>
      <c r="E882" s="28"/>
      <c r="F882" s="28"/>
      <c r="G882" s="28"/>
      <c r="H882" s="28"/>
    </row>
    <row r="883" ht="12.75" customHeight="1" spans="3:8">
      <c r="C883" s="28"/>
      <c r="D883" s="28"/>
      <c r="E883" s="28"/>
      <c r="F883" s="28"/>
      <c r="G883" s="28"/>
      <c r="H883" s="28"/>
    </row>
    <row r="884" ht="12.75" customHeight="1" spans="3:8">
      <c r="C884" s="28"/>
      <c r="D884" s="28"/>
      <c r="E884" s="28"/>
      <c r="F884" s="28"/>
      <c r="G884" s="28"/>
      <c r="H884" s="28"/>
    </row>
    <row r="885" ht="12.75" customHeight="1" spans="3:8">
      <c r="C885" s="28"/>
      <c r="D885" s="28"/>
      <c r="E885" s="28"/>
      <c r="F885" s="28"/>
      <c r="G885" s="28"/>
      <c r="H885" s="28"/>
    </row>
    <row r="886" ht="12.75" customHeight="1" spans="3:8">
      <c r="C886" s="28"/>
      <c r="D886" s="28"/>
      <c r="E886" s="28"/>
      <c r="F886" s="28"/>
      <c r="G886" s="28"/>
      <c r="H886" s="28"/>
    </row>
    <row r="887" ht="12.75" customHeight="1" spans="3:8">
      <c r="C887" s="28"/>
      <c r="D887" s="28"/>
      <c r="E887" s="28"/>
      <c r="F887" s="28"/>
      <c r="G887" s="28"/>
      <c r="H887" s="28"/>
    </row>
    <row r="888" ht="12.75" customHeight="1" spans="3:8">
      <c r="C888" s="28"/>
      <c r="D888" s="28"/>
      <c r="E888" s="28"/>
      <c r="F888" s="28"/>
      <c r="G888" s="28"/>
      <c r="H888" s="28"/>
    </row>
    <row r="889" ht="12.75" customHeight="1" spans="3:8">
      <c r="C889" s="28"/>
      <c r="D889" s="28"/>
      <c r="E889" s="28"/>
      <c r="F889" s="28"/>
      <c r="G889" s="28"/>
      <c r="H889" s="28"/>
    </row>
    <row r="890" ht="12.75" customHeight="1" spans="3:8">
      <c r="C890" s="28"/>
      <c r="D890" s="28"/>
      <c r="E890" s="28"/>
      <c r="F890" s="28"/>
      <c r="G890" s="28"/>
      <c r="H890" s="28"/>
    </row>
    <row r="891" ht="12.75" customHeight="1" spans="3:8">
      <c r="C891" s="28"/>
      <c r="D891" s="28"/>
      <c r="E891" s="28"/>
      <c r="F891" s="28"/>
      <c r="G891" s="28"/>
      <c r="H891" s="28"/>
    </row>
    <row r="892" ht="12.75" customHeight="1" spans="3:8">
      <c r="C892" s="28"/>
      <c r="D892" s="28"/>
      <c r="E892" s="28"/>
      <c r="F892" s="28"/>
      <c r="G892" s="28"/>
      <c r="H892" s="28"/>
    </row>
    <row r="893" ht="12.75" customHeight="1" spans="3:8">
      <c r="C893" s="28"/>
      <c r="D893" s="28"/>
      <c r="E893" s="28"/>
      <c r="F893" s="28"/>
      <c r="G893" s="28"/>
      <c r="H893" s="28"/>
    </row>
    <row r="894" ht="12.75" customHeight="1" spans="3:8">
      <c r="C894" s="28"/>
      <c r="D894" s="28"/>
      <c r="E894" s="28"/>
      <c r="F894" s="28"/>
      <c r="G894" s="28"/>
      <c r="H894" s="28"/>
    </row>
    <row r="895" ht="12.75" customHeight="1" spans="3:8">
      <c r="C895" s="28"/>
      <c r="D895" s="28"/>
      <c r="E895" s="28"/>
      <c r="F895" s="28"/>
      <c r="G895" s="28"/>
      <c r="H895" s="28"/>
    </row>
    <row r="896" ht="12.75" customHeight="1" spans="3:8">
      <c r="C896" s="28"/>
      <c r="D896" s="28"/>
      <c r="E896" s="28"/>
      <c r="F896" s="28"/>
      <c r="G896" s="28"/>
      <c r="H896" s="28"/>
    </row>
    <row r="897" ht="12.75" customHeight="1" spans="3:8">
      <c r="C897" s="28"/>
      <c r="D897" s="28"/>
      <c r="E897" s="28"/>
      <c r="F897" s="28"/>
      <c r="G897" s="28"/>
      <c r="H897" s="28"/>
    </row>
    <row r="898" ht="12.75" customHeight="1" spans="3:8">
      <c r="C898" s="28"/>
      <c r="D898" s="28"/>
      <c r="E898" s="28"/>
      <c r="F898" s="28"/>
      <c r="G898" s="28"/>
      <c r="H898" s="28"/>
    </row>
    <row r="899" ht="12.75" customHeight="1" spans="3:8">
      <c r="C899" s="28"/>
      <c r="D899" s="28"/>
      <c r="E899" s="28"/>
      <c r="F899" s="28"/>
      <c r="G899" s="28"/>
      <c r="H899" s="28"/>
    </row>
    <row r="900" ht="12.75" customHeight="1" spans="3:8">
      <c r="C900" s="28"/>
      <c r="D900" s="28"/>
      <c r="E900" s="28"/>
      <c r="F900" s="28"/>
      <c r="G900" s="28"/>
      <c r="H900" s="28"/>
    </row>
    <row r="901" ht="12.75" customHeight="1" spans="3:8">
      <c r="C901" s="28"/>
      <c r="D901" s="28"/>
      <c r="E901" s="28"/>
      <c r="F901" s="28"/>
      <c r="G901" s="28"/>
      <c r="H901" s="28"/>
    </row>
    <row r="902" ht="12.75" customHeight="1" spans="3:8">
      <c r="C902" s="28"/>
      <c r="D902" s="28"/>
      <c r="E902" s="28"/>
      <c r="F902" s="28"/>
      <c r="G902" s="28"/>
      <c r="H902" s="28"/>
    </row>
    <row r="903" ht="12.75" customHeight="1" spans="3:8">
      <c r="C903" s="28"/>
      <c r="D903" s="28"/>
      <c r="E903" s="28"/>
      <c r="F903" s="28"/>
      <c r="G903" s="28"/>
      <c r="H903" s="28"/>
    </row>
    <row r="904" ht="12.75" customHeight="1" spans="3:8">
      <c r="C904" s="28"/>
      <c r="D904" s="28"/>
      <c r="E904" s="28"/>
      <c r="F904" s="28"/>
      <c r="G904" s="28"/>
      <c r="H904" s="28"/>
    </row>
    <row r="905" ht="12.75" customHeight="1" spans="3:8">
      <c r="C905" s="28"/>
      <c r="D905" s="28"/>
      <c r="E905" s="28"/>
      <c r="F905" s="28"/>
      <c r="G905" s="28"/>
      <c r="H905" s="28"/>
    </row>
    <row r="906" ht="12.75" customHeight="1" spans="3:8">
      <c r="C906" s="28"/>
      <c r="D906" s="28"/>
      <c r="E906" s="28"/>
      <c r="F906" s="28"/>
      <c r="G906" s="28"/>
      <c r="H906" s="28"/>
    </row>
    <row r="907" ht="12.75" customHeight="1" spans="3:8">
      <c r="C907" s="28"/>
      <c r="D907" s="28"/>
      <c r="E907" s="28"/>
      <c r="F907" s="28"/>
      <c r="G907" s="28"/>
      <c r="H907" s="28"/>
    </row>
    <row r="908" ht="12.75" customHeight="1" spans="3:8">
      <c r="C908" s="28"/>
      <c r="D908" s="28"/>
      <c r="E908" s="28"/>
      <c r="F908" s="28"/>
      <c r="G908" s="28"/>
      <c r="H908" s="28"/>
    </row>
    <row r="909" ht="12.75" customHeight="1" spans="3:8">
      <c r="C909" s="28"/>
      <c r="D909" s="28"/>
      <c r="E909" s="28"/>
      <c r="F909" s="28"/>
      <c r="G909" s="28"/>
      <c r="H909" s="28"/>
    </row>
    <row r="910" ht="12.75" customHeight="1" spans="3:8">
      <c r="C910" s="28"/>
      <c r="D910" s="28"/>
      <c r="E910" s="28"/>
      <c r="F910" s="28"/>
      <c r="G910" s="28"/>
      <c r="H910" s="28"/>
    </row>
    <row r="911" ht="12.75" customHeight="1" spans="3:8">
      <c r="C911" s="28"/>
      <c r="D911" s="28"/>
      <c r="E911" s="28"/>
      <c r="F911" s="28"/>
      <c r="G911" s="28"/>
      <c r="H911" s="28"/>
    </row>
    <row r="912" ht="12.75" customHeight="1" spans="3:8">
      <c r="C912" s="28"/>
      <c r="D912" s="28"/>
      <c r="E912" s="28"/>
      <c r="F912" s="28"/>
      <c r="G912" s="28"/>
      <c r="H912" s="28"/>
    </row>
    <row r="913" ht="12.75" customHeight="1" spans="3:8">
      <c r="C913" s="28"/>
      <c r="D913" s="28"/>
      <c r="E913" s="28"/>
      <c r="F913" s="28"/>
      <c r="G913" s="28"/>
      <c r="H913" s="28"/>
    </row>
    <row r="914" ht="12.75" customHeight="1" spans="3:8">
      <c r="C914" s="28"/>
      <c r="D914" s="28"/>
      <c r="E914" s="28"/>
      <c r="F914" s="28"/>
      <c r="G914" s="28"/>
      <c r="H914" s="28"/>
    </row>
    <row r="915" ht="12.75" customHeight="1" spans="3:8">
      <c r="C915" s="28"/>
      <c r="D915" s="28"/>
      <c r="E915" s="28"/>
      <c r="F915" s="28"/>
      <c r="G915" s="28"/>
      <c r="H915" s="28"/>
    </row>
    <row r="916" ht="12.75" customHeight="1" spans="3:8">
      <c r="C916" s="28"/>
      <c r="D916" s="28"/>
      <c r="E916" s="28"/>
      <c r="F916" s="28"/>
      <c r="G916" s="28"/>
      <c r="H916" s="28"/>
    </row>
    <row r="917" ht="12.75" customHeight="1" spans="3:8">
      <c r="C917" s="28"/>
      <c r="D917" s="28"/>
      <c r="E917" s="28"/>
      <c r="F917" s="28"/>
      <c r="G917" s="28"/>
      <c r="H917" s="28"/>
    </row>
    <row r="918" ht="12.75" customHeight="1" spans="3:8">
      <c r="C918" s="28"/>
      <c r="D918" s="28"/>
      <c r="E918" s="28"/>
      <c r="F918" s="28"/>
      <c r="G918" s="28"/>
      <c r="H918" s="28"/>
    </row>
    <row r="919" ht="12.75" customHeight="1" spans="3:8">
      <c r="C919" s="28"/>
      <c r="D919" s="28"/>
      <c r="E919" s="28"/>
      <c r="F919" s="28"/>
      <c r="G919" s="28"/>
      <c r="H919" s="28"/>
    </row>
    <row r="920" ht="12.75" customHeight="1" spans="3:8">
      <c r="C920" s="28"/>
      <c r="D920" s="28"/>
      <c r="E920" s="28"/>
      <c r="F920" s="28"/>
      <c r="G920" s="28"/>
      <c r="H920" s="28"/>
    </row>
    <row r="921" ht="12.75" customHeight="1" spans="3:8">
      <c r="C921" s="28"/>
      <c r="D921" s="28"/>
      <c r="E921" s="28"/>
      <c r="F921" s="28"/>
      <c r="G921" s="28"/>
      <c r="H921" s="28"/>
    </row>
    <row r="922" ht="12.75" customHeight="1" spans="3:8">
      <c r="C922" s="28"/>
      <c r="D922" s="28"/>
      <c r="E922" s="28"/>
      <c r="F922" s="28"/>
      <c r="G922" s="28"/>
      <c r="H922" s="28"/>
    </row>
    <row r="923" ht="12.75" customHeight="1" spans="3:8">
      <c r="C923" s="28"/>
      <c r="D923" s="28"/>
      <c r="E923" s="28"/>
      <c r="F923" s="28"/>
      <c r="G923" s="28"/>
      <c r="H923" s="28"/>
    </row>
    <row r="924" ht="12.75" customHeight="1" spans="3:8">
      <c r="C924" s="28"/>
      <c r="D924" s="28"/>
      <c r="E924" s="28"/>
      <c r="F924" s="28"/>
      <c r="G924" s="28"/>
      <c r="H924" s="28"/>
    </row>
    <row r="925" ht="12.75" customHeight="1" spans="3:8">
      <c r="C925" s="28"/>
      <c r="D925" s="28"/>
      <c r="E925" s="28"/>
      <c r="F925" s="28"/>
      <c r="G925" s="28"/>
      <c r="H925" s="28"/>
    </row>
    <row r="926" ht="12.75" customHeight="1" spans="3:8">
      <c r="C926" s="28"/>
      <c r="D926" s="28"/>
      <c r="E926" s="28"/>
      <c r="F926" s="28"/>
      <c r="G926" s="28"/>
      <c r="H926" s="28"/>
    </row>
    <row r="927" ht="12.75" customHeight="1" spans="3:8">
      <c r="C927" s="28"/>
      <c r="D927" s="28"/>
      <c r="E927" s="28"/>
      <c r="F927" s="28"/>
      <c r="G927" s="28"/>
      <c r="H927" s="28"/>
    </row>
  </sheetData>
  <mergeCells count="42">
    <mergeCell ref="C2:H2"/>
    <mergeCell ref="D51:G51"/>
    <mergeCell ref="B53:H53"/>
    <mergeCell ref="D58:G58"/>
    <mergeCell ref="D59:H59"/>
    <mergeCell ref="B61:H61"/>
    <mergeCell ref="D66:G66"/>
    <mergeCell ref="D67:H67"/>
    <mergeCell ref="D74:G74"/>
    <mergeCell ref="B76:H76"/>
    <mergeCell ref="D80:G80"/>
    <mergeCell ref="D81:H81"/>
    <mergeCell ref="B83:H83"/>
    <mergeCell ref="D87:G87"/>
    <mergeCell ref="D88:H88"/>
    <mergeCell ref="B90:H90"/>
    <mergeCell ref="C95:G95"/>
    <mergeCell ref="B97:H97"/>
    <mergeCell ref="C102:G102"/>
    <mergeCell ref="C103:H103"/>
    <mergeCell ref="B105:H105"/>
    <mergeCell ref="C110:G110"/>
    <mergeCell ref="C111:H111"/>
    <mergeCell ref="A113:I113"/>
    <mergeCell ref="A114:C114"/>
    <mergeCell ref="B115:C115"/>
    <mergeCell ref="B116:C116"/>
    <mergeCell ref="A117:C117"/>
    <mergeCell ref="B118:C118"/>
    <mergeCell ref="A119:C119"/>
    <mergeCell ref="A120:I120"/>
    <mergeCell ref="A121:I121"/>
    <mergeCell ref="A122:I122"/>
    <mergeCell ref="A123:I123"/>
    <mergeCell ref="A124:I124"/>
    <mergeCell ref="A125:I125"/>
    <mergeCell ref="A127:E127"/>
    <mergeCell ref="A128:B128"/>
    <mergeCell ref="B3:B4"/>
    <mergeCell ref="B42:H43"/>
    <mergeCell ref="B45:H46"/>
    <mergeCell ref="B69:H70"/>
  </mergeCells>
  <pageMargins left="0.7" right="0.7" top="0.75" bottom="0.75" header="0" footer="0"/>
  <pageSetup paperSize="5" fitToHeight="0" orientation="landscape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3"/>
  <sheetViews>
    <sheetView workbookViewId="0">
      <selection activeCell="A1" sqref="A1:I1"/>
    </sheetView>
  </sheetViews>
  <sheetFormatPr defaultColWidth="14.4259259259259" defaultRowHeight="15" customHeight="1"/>
  <cols>
    <col min="1" max="1" width="7.86111111111111" customWidth="1"/>
    <col min="2" max="2" width="23.4259259259259" customWidth="1"/>
    <col min="3" max="3" width="16.712962962963" customWidth="1"/>
    <col min="4" max="9" width="15.4259259259259" customWidth="1"/>
    <col min="10" max="10" width="13.4259259259259" customWidth="1"/>
    <col min="11" max="11" width="12.8611111111111" customWidth="1"/>
    <col min="12" max="26" width="8.71296296296296" customWidth="1"/>
  </cols>
  <sheetData>
    <row r="1" ht="12.75" customHeight="1" spans="1:1">
      <c r="A1" s="56" t="s">
        <v>0</v>
      </c>
    </row>
    <row r="2" ht="12.75" customHeight="1" spans="1:1">
      <c r="A2" s="56" t="s">
        <v>1</v>
      </c>
    </row>
    <row r="3" ht="12.75" customHeight="1" spans="1:9">
      <c r="A3" s="70"/>
      <c r="B3" s="70"/>
      <c r="C3" s="70"/>
      <c r="D3" s="70"/>
      <c r="E3" s="70"/>
      <c r="F3" s="70"/>
      <c r="G3" s="70"/>
      <c r="H3" s="70"/>
      <c r="I3" s="70"/>
    </row>
    <row r="4" ht="12.75" customHeight="1" spans="1:9">
      <c r="A4" s="78" t="s">
        <v>49</v>
      </c>
      <c r="B4" s="2"/>
      <c r="C4" s="2"/>
      <c r="D4" s="2"/>
      <c r="E4" s="2"/>
      <c r="F4" s="2"/>
      <c r="G4" s="2"/>
      <c r="H4" s="2"/>
      <c r="I4" s="2"/>
    </row>
    <row r="5" ht="12.75" customHeight="1" spans="1:1">
      <c r="A5" s="70" t="s">
        <v>50</v>
      </c>
    </row>
    <row r="6" ht="12.75" customHeight="1" spans="1:1">
      <c r="A6" s="70" t="s">
        <v>51</v>
      </c>
    </row>
    <row r="7" ht="33.75" customHeight="1" spans="1:6">
      <c r="A7" s="79" t="s">
        <v>52</v>
      </c>
      <c r="B7" s="16"/>
      <c r="C7" s="17"/>
      <c r="D7" s="80" t="s">
        <v>53</v>
      </c>
      <c r="E7" s="80" t="s">
        <v>54</v>
      </c>
      <c r="F7" s="80" t="s">
        <v>55</v>
      </c>
    </row>
    <row r="8" ht="30" customHeight="1" spans="1:9">
      <c r="A8" s="81">
        <v>1</v>
      </c>
      <c r="B8" s="67" t="s">
        <v>56</v>
      </c>
      <c r="C8" s="17"/>
      <c r="D8" s="82" t="str">
        <f>'Resumo da Contratação'!B17</f>
        <v>Profissional de AEE (Tutor)  40h</v>
      </c>
      <c r="E8" s="82" t="str">
        <f t="shared" ref="E8:F8" si="0">D8</f>
        <v>Profissional de AEE (Tutor)  40h</v>
      </c>
      <c r="F8" s="82" t="str">
        <f t="shared" si="0"/>
        <v>Profissional de AEE (Tutor)  40h</v>
      </c>
      <c r="I8" s="69"/>
    </row>
    <row r="9" ht="12.75" customHeight="1" spans="1:10">
      <c r="A9" s="81">
        <v>2</v>
      </c>
      <c r="B9" s="67" t="s">
        <v>57</v>
      </c>
      <c r="C9" s="17"/>
      <c r="D9" s="82" t="s">
        <v>58</v>
      </c>
      <c r="E9" s="82" t="s">
        <v>58</v>
      </c>
      <c r="F9" s="82" t="s">
        <v>58</v>
      </c>
      <c r="I9" s="69"/>
      <c r="J9" s="103"/>
    </row>
    <row r="10" ht="12.75" customHeight="1" spans="1:6">
      <c r="A10" s="81">
        <v>3</v>
      </c>
      <c r="B10" s="67" t="s">
        <v>59</v>
      </c>
      <c r="C10" s="17"/>
      <c r="D10" s="83">
        <v>3822.85909</v>
      </c>
      <c r="E10" s="83">
        <f>D10*(1+'Parâmetros (30h)'!D4)*0</f>
        <v>0</v>
      </c>
      <c r="F10" s="83">
        <f>E10*(1+'Parâmetros (30h)'!E4)</f>
        <v>0</v>
      </c>
    </row>
    <row r="11" ht="27" customHeight="1" spans="1:6">
      <c r="A11" s="81">
        <v>4</v>
      </c>
      <c r="B11" s="67" t="s">
        <v>60</v>
      </c>
      <c r="C11" s="17"/>
      <c r="D11" s="82" t="s">
        <v>61</v>
      </c>
      <c r="E11" s="82" t="str">
        <f t="shared" ref="E11:F11" si="1">D11</f>
        <v>Educação</v>
      </c>
      <c r="F11" s="82" t="str">
        <f t="shared" si="1"/>
        <v>Educação</v>
      </c>
    </row>
    <row r="12" ht="12.75" customHeight="1" spans="1:6">
      <c r="A12" s="81">
        <v>5</v>
      </c>
      <c r="B12" s="67" t="s">
        <v>62</v>
      </c>
      <c r="C12" s="17"/>
      <c r="D12" s="84">
        <v>46082</v>
      </c>
      <c r="E12" s="84">
        <v>46447</v>
      </c>
      <c r="F12" s="84">
        <v>46813</v>
      </c>
    </row>
    <row r="13" ht="12.75" customHeight="1" spans="1:9">
      <c r="A13" s="69" t="s">
        <v>63</v>
      </c>
      <c r="G13" s="69"/>
      <c r="H13" s="69"/>
      <c r="I13" s="69"/>
    </row>
    <row r="14" ht="13.2" spans="1:9">
      <c r="A14" s="71" t="s">
        <v>64</v>
      </c>
      <c r="G14" s="69"/>
      <c r="H14" s="69"/>
      <c r="I14" s="69"/>
    </row>
    <row r="15" ht="13.2" spans="1:9">
      <c r="A15" s="71" t="s">
        <v>65</v>
      </c>
      <c r="G15" s="71"/>
      <c r="H15" s="71"/>
      <c r="I15" s="71"/>
    </row>
    <row r="16" ht="12.75" customHeight="1" spans="1:7">
      <c r="A16" s="71"/>
      <c r="B16" s="71"/>
      <c r="C16" s="71"/>
      <c r="D16" s="71"/>
      <c r="E16" s="71"/>
      <c r="F16" s="71"/>
      <c r="G16" s="71"/>
    </row>
    <row r="17" ht="12.75" customHeight="1" spans="1:9">
      <c r="A17" s="78" t="s">
        <v>66</v>
      </c>
      <c r="B17" s="2"/>
      <c r="C17" s="2"/>
      <c r="D17" s="2"/>
      <c r="E17" s="2"/>
      <c r="F17" s="2"/>
      <c r="G17" s="2"/>
      <c r="H17" s="2"/>
      <c r="I17" s="2"/>
    </row>
    <row r="18" ht="12.75" customHeight="1" spans="1:11">
      <c r="A18" s="85">
        <v>1</v>
      </c>
      <c r="B18" s="86" t="s">
        <v>67</v>
      </c>
      <c r="C18" s="17"/>
      <c r="D18" s="87" t="s">
        <v>68</v>
      </c>
      <c r="E18" s="87" t="s">
        <v>69</v>
      </c>
      <c r="F18" s="87" t="s">
        <v>70</v>
      </c>
      <c r="I18" s="69"/>
      <c r="J18" s="69"/>
      <c r="K18" s="69"/>
    </row>
    <row r="19" ht="12.75" customHeight="1" spans="1:11">
      <c r="A19" s="81" t="s">
        <v>14</v>
      </c>
      <c r="B19" s="67" t="s">
        <v>71</v>
      </c>
      <c r="C19" s="17"/>
      <c r="D19" s="88">
        <f t="shared" ref="D19:F19" si="2">D10</f>
        <v>3822.85909</v>
      </c>
      <c r="E19" s="88">
        <f t="shared" si="2"/>
        <v>0</v>
      </c>
      <c r="F19" s="88">
        <f t="shared" si="2"/>
        <v>0</v>
      </c>
      <c r="I19" s="69"/>
      <c r="J19" s="104"/>
      <c r="K19" s="104"/>
    </row>
    <row r="20" ht="12.75" customHeight="1" spans="1:9">
      <c r="A20" s="81" t="s">
        <v>17</v>
      </c>
      <c r="B20" s="67" t="s">
        <v>72</v>
      </c>
      <c r="C20" s="17"/>
      <c r="D20" s="89">
        <f t="shared" ref="D20:F20" si="3">D19*0%</f>
        <v>0</v>
      </c>
      <c r="E20" s="89">
        <f t="shared" si="3"/>
        <v>0</v>
      </c>
      <c r="F20" s="89">
        <f t="shared" si="3"/>
        <v>0</v>
      </c>
      <c r="I20" s="69"/>
    </row>
    <row r="21" ht="27" customHeight="1" spans="1:9">
      <c r="A21" s="81" t="s">
        <v>20</v>
      </c>
      <c r="B21" s="67" t="s">
        <v>73</v>
      </c>
      <c r="C21" s="17"/>
      <c r="D21" s="89">
        <f>'Parâmetros (30h)'!C11*0%</f>
        <v>0</v>
      </c>
      <c r="E21" s="89">
        <f>'Parâmetros (30h)'!D11*0%</f>
        <v>0</v>
      </c>
      <c r="F21" s="89">
        <f>'Parâmetros (30h)'!E11*0%</f>
        <v>0</v>
      </c>
      <c r="I21" s="69"/>
    </row>
    <row r="22" ht="12.75" customHeight="1" spans="1:11">
      <c r="A22" s="81" t="s">
        <v>25</v>
      </c>
      <c r="B22" s="67" t="s">
        <v>74</v>
      </c>
      <c r="C22" s="17"/>
      <c r="D22" s="88">
        <f>'Parâmetros (30h)'!C6*'Parâmetros (30h)'!C7/'Parâmetros (30h)'!C8*20%*0</f>
        <v>0</v>
      </c>
      <c r="E22" s="88">
        <f>'Parâmetros (30h)'!D6*'Parâmetros (30h)'!D7/'Parâmetros (30h)'!D8*20%*0</f>
        <v>0</v>
      </c>
      <c r="F22" s="88">
        <f>'Parâmetros (30h)'!E6*'Parâmetros (30h)'!E7/'Parâmetros (30h)'!E8*20%*0</f>
        <v>0</v>
      </c>
      <c r="J22" s="103"/>
      <c r="K22" s="105"/>
    </row>
    <row r="23" ht="12.75" customHeight="1" spans="1:11">
      <c r="A23" s="81" t="s">
        <v>75</v>
      </c>
      <c r="B23" s="67" t="s">
        <v>76</v>
      </c>
      <c r="C23" s="17"/>
      <c r="D23" s="88">
        <f>'Parâmetros (30h)'!C6/12*1.2*0</f>
        <v>0</v>
      </c>
      <c r="E23" s="88">
        <f>'Parâmetros (30h)'!D6/12*1.2*0</f>
        <v>0</v>
      </c>
      <c r="F23" s="88">
        <f>'Parâmetros (30h)'!E6/12*1.2*0</f>
        <v>0</v>
      </c>
      <c r="J23" s="104"/>
      <c r="K23" s="106"/>
    </row>
    <row r="24" ht="12.75" customHeight="1" spans="1:6">
      <c r="A24" s="81" t="s">
        <v>77</v>
      </c>
      <c r="B24" s="90" t="s">
        <v>78</v>
      </c>
      <c r="C24" s="17"/>
      <c r="D24" s="89">
        <f>D19*0.15</f>
        <v>573.4288635</v>
      </c>
      <c r="E24" s="89">
        <f>'Parâmetros (30h)'!D6/220*150%*'Parâmetros (30h)'!D17*0</f>
        <v>0</v>
      </c>
      <c r="F24" s="89">
        <f>'Parâmetros (30h)'!E6/220*150%*'Parâmetros (30h)'!E17*0</f>
        <v>0</v>
      </c>
    </row>
    <row r="25" ht="12.75" customHeight="1" spans="1:6">
      <c r="A25" s="91"/>
      <c r="B25" s="92" t="s">
        <v>79</v>
      </c>
      <c r="C25" s="17"/>
      <c r="D25" s="93">
        <f t="shared" ref="D25:F25" si="4">SUM(D19:D24)</f>
        <v>4396.2879535</v>
      </c>
      <c r="E25" s="93">
        <f t="shared" si="4"/>
        <v>0</v>
      </c>
      <c r="F25" s="93">
        <f t="shared" si="4"/>
        <v>0</v>
      </c>
    </row>
    <row r="26" ht="12.75" customHeight="1" spans="1:1">
      <c r="A26" s="69" t="s">
        <v>80</v>
      </c>
    </row>
    <row r="27" ht="12.75" customHeight="1" spans="1:1">
      <c r="A27" s="70" t="s">
        <v>81</v>
      </c>
    </row>
    <row r="28" ht="12.75" customHeight="1" spans="1:4">
      <c r="A28" s="70"/>
      <c r="B28" s="70"/>
      <c r="C28" s="70"/>
      <c r="D28" s="70"/>
    </row>
    <row r="29" ht="12.75" customHeight="1" spans="1:9">
      <c r="A29" s="78" t="s">
        <v>82</v>
      </c>
      <c r="B29" s="2"/>
      <c r="C29" s="2"/>
      <c r="D29" s="2"/>
      <c r="E29" s="2"/>
      <c r="F29" s="2"/>
      <c r="G29" s="2"/>
      <c r="H29" s="2"/>
      <c r="I29" s="2"/>
    </row>
    <row r="30" ht="12.75" customHeight="1" spans="1:9">
      <c r="A30" s="78" t="s">
        <v>83</v>
      </c>
      <c r="B30" s="2"/>
      <c r="C30" s="2"/>
      <c r="D30" s="2"/>
      <c r="E30" s="2"/>
      <c r="F30" s="2"/>
      <c r="G30" s="2"/>
      <c r="H30" s="2"/>
      <c r="I30" s="2"/>
    </row>
    <row r="31" ht="12.75" customHeight="1" spans="1:11">
      <c r="A31" s="94" t="s">
        <v>84</v>
      </c>
      <c r="B31" s="95" t="s">
        <v>85</v>
      </c>
      <c r="C31" s="17"/>
      <c r="D31" s="80" t="s">
        <v>86</v>
      </c>
      <c r="E31" s="80" t="s">
        <v>69</v>
      </c>
      <c r="F31" s="80" t="s">
        <v>70</v>
      </c>
      <c r="I31" s="69"/>
      <c r="J31" s="69"/>
      <c r="K31" s="69"/>
    </row>
    <row r="32" ht="12.75" customHeight="1" spans="1:11">
      <c r="A32" s="81" t="s">
        <v>14</v>
      </c>
      <c r="B32" s="67" t="s">
        <v>87</v>
      </c>
      <c r="C32" s="17"/>
      <c r="D32" s="88">
        <f>'Parâmetros (30h)'!C13/12</f>
        <v>318.571590833333</v>
      </c>
      <c r="E32" s="88">
        <f>'Parâmetros (30h)'!D13/12</f>
        <v>0</v>
      </c>
      <c r="F32" s="88">
        <f>'Parâmetros (30h)'!E13/12</f>
        <v>0</v>
      </c>
      <c r="I32" s="69"/>
      <c r="J32" s="104"/>
      <c r="K32" s="104"/>
    </row>
    <row r="33" ht="28.5" customHeight="1" spans="1:6">
      <c r="A33" s="81" t="s">
        <v>17</v>
      </c>
      <c r="B33" s="67" t="s">
        <v>88</v>
      </c>
      <c r="C33" s="17"/>
      <c r="D33" s="88">
        <f>'Parâmetros (30h)'!C13/12+('Parâmetros (30h)'!C13/12)/3</f>
        <v>424.762121111111</v>
      </c>
      <c r="E33" s="88">
        <f>'Parâmetros (30h)'!D13/12+('Parâmetros (30h)'!D13/12)/3</f>
        <v>0</v>
      </c>
      <c r="F33" s="88">
        <f>('Parâmetros (30h)'!E13/12)/3</f>
        <v>0</v>
      </c>
    </row>
    <row r="34" ht="12.75" customHeight="1" spans="1:6">
      <c r="A34" s="91"/>
      <c r="B34" s="92" t="s">
        <v>79</v>
      </c>
      <c r="C34" s="17"/>
      <c r="D34" s="93">
        <f t="shared" ref="D34:F34" si="5">SUM(D32:D33)</f>
        <v>743.333711944445</v>
      </c>
      <c r="E34" s="93">
        <f t="shared" si="5"/>
        <v>0</v>
      </c>
      <c r="F34" s="93">
        <f t="shared" si="5"/>
        <v>0</v>
      </c>
    </row>
    <row r="35" ht="13.2" spans="1:9">
      <c r="A35" s="71" t="s">
        <v>89</v>
      </c>
      <c r="G35" s="71"/>
      <c r="H35" s="71"/>
      <c r="I35" s="71"/>
    </row>
    <row r="36" ht="13.2" spans="1:9">
      <c r="A36" s="71" t="s">
        <v>90</v>
      </c>
      <c r="G36" s="71"/>
      <c r="H36" s="71"/>
      <c r="I36" s="71"/>
    </row>
    <row r="37" ht="13.2" spans="1:9">
      <c r="A37" s="71" t="s">
        <v>91</v>
      </c>
      <c r="G37" s="71"/>
      <c r="H37" s="71"/>
      <c r="I37" s="71"/>
    </row>
    <row r="38" ht="15.75" customHeight="1" spans="1:1">
      <c r="A38" s="96" t="s">
        <v>92</v>
      </c>
    </row>
    <row r="39" ht="12.75" customHeight="1" spans="1:7">
      <c r="A39" s="96"/>
      <c r="B39" s="96"/>
      <c r="C39" s="96"/>
      <c r="D39" s="96"/>
      <c r="E39" s="96"/>
      <c r="F39" s="96"/>
      <c r="G39" s="96"/>
    </row>
    <row r="40" ht="15.75" customHeight="1" spans="1:9">
      <c r="A40" s="97" t="s">
        <v>93</v>
      </c>
      <c r="B40" s="2"/>
      <c r="C40" s="2"/>
      <c r="D40" s="2"/>
      <c r="E40" s="2"/>
      <c r="F40" s="2"/>
      <c r="G40" s="2"/>
      <c r="H40" s="2"/>
      <c r="I40" s="2"/>
    </row>
    <row r="41" ht="40.5" customHeight="1" spans="1:11">
      <c r="A41" s="85" t="s">
        <v>94</v>
      </c>
      <c r="B41" s="80" t="s">
        <v>95</v>
      </c>
      <c r="C41" s="80" t="s">
        <v>96</v>
      </c>
      <c r="D41" s="80" t="s">
        <v>68</v>
      </c>
      <c r="E41" s="80" t="s">
        <v>96</v>
      </c>
      <c r="F41" s="80" t="s">
        <v>97</v>
      </c>
      <c r="G41" s="80" t="s">
        <v>96</v>
      </c>
      <c r="H41" s="80" t="s">
        <v>98</v>
      </c>
      <c r="I41" s="69"/>
      <c r="J41" s="69"/>
      <c r="K41" s="69"/>
    </row>
    <row r="42" ht="12.75" customHeight="1" spans="1:11">
      <c r="A42" s="81" t="s">
        <v>14</v>
      </c>
      <c r="B42" s="66" t="s">
        <v>99</v>
      </c>
      <c r="C42" s="98">
        <v>0.2</v>
      </c>
      <c r="D42" s="88">
        <f>'Parâmetros (30h)'!$C$15*C42</f>
        <v>828.286136166667</v>
      </c>
      <c r="E42" s="98">
        <f t="shared" ref="E42:E43" si="6">C42</f>
        <v>0.2</v>
      </c>
      <c r="F42" s="88">
        <f>'Parâmetros (30h)'!$D$15*E42</f>
        <v>0</v>
      </c>
      <c r="G42" s="98">
        <f t="shared" ref="G42:G43" si="7">E42</f>
        <v>0.2</v>
      </c>
      <c r="H42" s="88">
        <f>'Parâmetros (30h)'!$E$15*G42</f>
        <v>0</v>
      </c>
      <c r="I42" s="69"/>
      <c r="J42" s="104"/>
      <c r="K42" s="104"/>
    </row>
    <row r="43" ht="12.75" customHeight="1" spans="1:11">
      <c r="A43" s="81" t="s">
        <v>17</v>
      </c>
      <c r="B43" s="66" t="s">
        <v>100</v>
      </c>
      <c r="C43" s="98">
        <v>0.025</v>
      </c>
      <c r="D43" s="88">
        <f>'Parâmetros (30h)'!$C$15*C43</f>
        <v>103.535767020833</v>
      </c>
      <c r="E43" s="98">
        <f t="shared" si="6"/>
        <v>0.025</v>
      </c>
      <c r="F43" s="88">
        <f>'Parâmetros (30h)'!$D$15*E43</f>
        <v>0</v>
      </c>
      <c r="G43" s="98">
        <f t="shared" si="7"/>
        <v>0.025</v>
      </c>
      <c r="H43" s="88">
        <f>'Parâmetros (30h)'!$E$15*G43</f>
        <v>0</v>
      </c>
      <c r="I43" s="71"/>
      <c r="J43" s="104"/>
      <c r="K43" s="69"/>
    </row>
    <row r="44" ht="12.75" customHeight="1" spans="1:8">
      <c r="A44" s="81" t="s">
        <v>20</v>
      </c>
      <c r="B44" s="66" t="s">
        <v>101</v>
      </c>
      <c r="C44" s="99">
        <v>0.03</v>
      </c>
      <c r="D44" s="88">
        <f>'Parâmetros (30h)'!$C$15*C44</f>
        <v>124.242920425</v>
      </c>
      <c r="E44" s="99">
        <v>0.03</v>
      </c>
      <c r="F44" s="88">
        <f>'Parâmetros (30h)'!$D$15*E44</f>
        <v>0</v>
      </c>
      <c r="G44" s="99">
        <v>0.02</v>
      </c>
      <c r="H44" s="88">
        <f>'Parâmetros (30h)'!$E$15*G44</f>
        <v>0</v>
      </c>
    </row>
    <row r="45" ht="12.75" customHeight="1" spans="1:8">
      <c r="A45" s="81" t="s">
        <v>25</v>
      </c>
      <c r="B45" s="66" t="s">
        <v>102</v>
      </c>
      <c r="C45" s="98">
        <v>0.015</v>
      </c>
      <c r="D45" s="88">
        <f>'Parâmetros (30h)'!$C$15*C45</f>
        <v>62.1214602125</v>
      </c>
      <c r="E45" s="98">
        <f t="shared" ref="E45:E49" si="8">C45</f>
        <v>0.015</v>
      </c>
      <c r="F45" s="88">
        <f>'Parâmetros (30h)'!$D$15*E45</f>
        <v>0</v>
      </c>
      <c r="G45" s="98">
        <f t="shared" ref="G45:G49" si="9">E45</f>
        <v>0.015</v>
      </c>
      <c r="H45" s="88">
        <f>'Parâmetros (30h)'!$E$15*G45</f>
        <v>0</v>
      </c>
    </row>
    <row r="46" ht="12.75" customHeight="1" spans="1:8">
      <c r="A46" s="81" t="s">
        <v>75</v>
      </c>
      <c r="B46" s="66" t="s">
        <v>103</v>
      </c>
      <c r="C46" s="98">
        <v>0.01</v>
      </c>
      <c r="D46" s="88">
        <f>'Parâmetros (30h)'!$C$15*C46</f>
        <v>41.4143068083333</v>
      </c>
      <c r="E46" s="98">
        <f t="shared" si="8"/>
        <v>0.01</v>
      </c>
      <c r="F46" s="88">
        <f>'Parâmetros (30h)'!$D$15*E46</f>
        <v>0</v>
      </c>
      <c r="G46" s="98">
        <f t="shared" si="9"/>
        <v>0.01</v>
      </c>
      <c r="H46" s="88">
        <f>'Parâmetros (30h)'!$E$15*G46</f>
        <v>0</v>
      </c>
    </row>
    <row r="47" ht="12.75" customHeight="1" spans="1:8">
      <c r="A47" s="81" t="s">
        <v>77</v>
      </c>
      <c r="B47" s="66" t="s">
        <v>104</v>
      </c>
      <c r="C47" s="98">
        <v>0.006</v>
      </c>
      <c r="D47" s="88">
        <f>'Parâmetros (30h)'!$C$15*C47</f>
        <v>24.848584085</v>
      </c>
      <c r="E47" s="98">
        <f t="shared" si="8"/>
        <v>0.006</v>
      </c>
      <c r="F47" s="88">
        <f>'Parâmetros (30h)'!$D$15*E47</f>
        <v>0</v>
      </c>
      <c r="G47" s="98">
        <f t="shared" si="9"/>
        <v>0.006</v>
      </c>
      <c r="H47" s="88">
        <f>'Parâmetros (30h)'!$E$15*G47</f>
        <v>0</v>
      </c>
    </row>
    <row r="48" ht="12.75" customHeight="1" spans="1:8">
      <c r="A48" s="81" t="s">
        <v>105</v>
      </c>
      <c r="B48" s="66" t="s">
        <v>106</v>
      </c>
      <c r="C48" s="98">
        <v>0.002</v>
      </c>
      <c r="D48" s="88">
        <f>'Parâmetros (30h)'!$C$15*C48</f>
        <v>8.28286136166667</v>
      </c>
      <c r="E48" s="98">
        <f t="shared" si="8"/>
        <v>0.002</v>
      </c>
      <c r="F48" s="88">
        <f>'Parâmetros (30h)'!$D$15*E48</f>
        <v>0</v>
      </c>
      <c r="G48" s="98">
        <f t="shared" si="9"/>
        <v>0.002</v>
      </c>
      <c r="H48" s="88">
        <f>'Parâmetros (30h)'!$E$15*G48</f>
        <v>0</v>
      </c>
    </row>
    <row r="49" ht="12.75" customHeight="1" spans="1:8">
      <c r="A49" s="81" t="s">
        <v>107</v>
      </c>
      <c r="B49" s="66" t="s">
        <v>108</v>
      </c>
      <c r="C49" s="98">
        <v>0.08</v>
      </c>
      <c r="D49" s="88">
        <f>'Parâmetros (30h)'!$C$15*C49</f>
        <v>331.314454466667</v>
      </c>
      <c r="E49" s="98">
        <f t="shared" si="8"/>
        <v>0.08</v>
      </c>
      <c r="F49" s="88">
        <f>'Parâmetros (30h)'!$D$15*E49</f>
        <v>0</v>
      </c>
      <c r="G49" s="98">
        <f t="shared" si="9"/>
        <v>0.08</v>
      </c>
      <c r="H49" s="88">
        <f>'Parâmetros (30h)'!$E$15*G49</f>
        <v>0</v>
      </c>
    </row>
    <row r="50" ht="12.75" customHeight="1" spans="1:8">
      <c r="A50" s="100"/>
      <c r="B50" s="85" t="s">
        <v>109</v>
      </c>
      <c r="C50" s="101">
        <f t="shared" ref="C50:H50" si="10">SUM(C42:C49)</f>
        <v>0.368</v>
      </c>
      <c r="D50" s="93">
        <f t="shared" si="10"/>
        <v>1524.04649054667</v>
      </c>
      <c r="E50" s="101">
        <f t="shared" si="10"/>
        <v>0.368</v>
      </c>
      <c r="F50" s="93">
        <f t="shared" si="10"/>
        <v>0</v>
      </c>
      <c r="G50" s="101">
        <f t="shared" si="10"/>
        <v>0.358</v>
      </c>
      <c r="H50" s="93">
        <f t="shared" si="10"/>
        <v>0</v>
      </c>
    </row>
    <row r="51" ht="12.75" customHeight="1" spans="1:9">
      <c r="A51" s="71" t="s">
        <v>110</v>
      </c>
      <c r="I51" s="71"/>
    </row>
    <row r="52" ht="13.2" spans="1:9">
      <c r="A52" s="71" t="s">
        <v>111</v>
      </c>
      <c r="I52" s="71"/>
    </row>
    <row r="53" ht="12.75" customHeight="1" spans="1:9">
      <c r="A53" s="71" t="s">
        <v>112</v>
      </c>
      <c r="I53" s="71"/>
    </row>
    <row r="54" ht="15.6" spans="1:9">
      <c r="A54" s="96" t="s">
        <v>113</v>
      </c>
      <c r="I54" s="96"/>
    </row>
    <row r="55" ht="12.75" customHeight="1" spans="1:7">
      <c r="A55" s="96"/>
      <c r="B55" s="96"/>
      <c r="C55" s="96"/>
      <c r="D55" s="96"/>
      <c r="E55" s="96"/>
      <c r="F55" s="96"/>
      <c r="G55" s="96"/>
    </row>
    <row r="56" ht="12.75" customHeight="1" spans="1:9">
      <c r="A56" s="78" t="s">
        <v>114</v>
      </c>
      <c r="B56" s="2"/>
      <c r="C56" s="2"/>
      <c r="D56" s="2"/>
      <c r="E56" s="2"/>
      <c r="F56" s="2"/>
      <c r="G56" s="2"/>
      <c r="H56" s="2"/>
      <c r="I56" s="2"/>
    </row>
    <row r="57" ht="12.75" customHeight="1" spans="1:11">
      <c r="A57" s="85" t="s">
        <v>115</v>
      </c>
      <c r="B57" s="95" t="s">
        <v>116</v>
      </c>
      <c r="C57" s="17"/>
      <c r="D57" s="80" t="s">
        <v>68</v>
      </c>
      <c r="E57" s="80" t="s">
        <v>69</v>
      </c>
      <c r="F57" s="80" t="s">
        <v>70</v>
      </c>
      <c r="I57" s="69"/>
      <c r="J57" s="69"/>
      <c r="K57" s="69"/>
    </row>
    <row r="58" ht="12.75" customHeight="1" spans="1:11">
      <c r="A58" s="81" t="s">
        <v>14</v>
      </c>
      <c r="B58" s="102" t="s">
        <v>117</v>
      </c>
      <c r="C58" s="17"/>
      <c r="D58" s="88">
        <f>IF(('Parâmetros (30h)'!C18*'Parâmetros (30h)'!C19*'Parâmetros (30h)'!C17)-('TILs (30h)'!D19*'Parâmetros (30h)'!C20)&gt;=0,('Parâmetros (30h)'!C18*'Parâmetros (30h)'!C19*'Parâmetros (30h)'!C17)-('TILs (30h)'!D19*'Parâmetros (30h)'!C20),0)</f>
        <v>0</v>
      </c>
      <c r="E58" s="88">
        <f>IF(('Parâmetros (30h)'!D18*'Parâmetros (30h)'!D19*'Parâmetros (30h)'!D17)-('TILs (30h)'!E19*'Parâmetros (30h)'!D20)&gt;=0,('Parâmetros (30h)'!D18*'Parâmetros (30h)'!D19*'Parâmetros (30h)'!D17)-('TILs (30h)'!E19*'Parâmetros (30h)'!D20),0)*0</f>
        <v>0</v>
      </c>
      <c r="F58" s="88">
        <f>IF(('Parâmetros (30h)'!E18*'Parâmetros (30h)'!E19*'Parâmetros (30h)'!E17)-('TILs (30h)'!F19*'Parâmetros (30h)'!E20)&gt;=0,('Parâmetros (30h)'!E18*'Parâmetros (30h)'!E19*'Parâmetros (30h)'!E17)-('TILs (30h)'!F19*'Parâmetros (30h)'!E20),0)*0</f>
        <v>0</v>
      </c>
      <c r="I58" s="69"/>
      <c r="J58" s="107"/>
      <c r="K58" s="108"/>
    </row>
    <row r="59" ht="12.75" customHeight="1" spans="1:11">
      <c r="A59" s="81" t="s">
        <v>17</v>
      </c>
      <c r="B59" s="102" t="s">
        <v>279</v>
      </c>
      <c r="C59" s="17"/>
      <c r="D59" s="88">
        <v>1175</v>
      </c>
      <c r="E59" s="88">
        <f t="shared" ref="E59:F59" si="11">E25*15%</f>
        <v>0</v>
      </c>
      <c r="F59" s="88">
        <f t="shared" si="11"/>
        <v>0</v>
      </c>
      <c r="I59" s="69"/>
      <c r="J59" s="107"/>
      <c r="K59" s="108"/>
    </row>
    <row r="60" ht="12.75" customHeight="1" spans="1:11">
      <c r="A60" s="81" t="s">
        <v>20</v>
      </c>
      <c r="B60" s="102" t="s">
        <v>119</v>
      </c>
      <c r="C60" s="17"/>
      <c r="D60" s="88">
        <v>49.7</v>
      </c>
      <c r="E60" s="88">
        <f>0/12/'Resumo da Contratação'!$D$17</f>
        <v>0</v>
      </c>
      <c r="F60" s="88">
        <f>0/12/'Resumo da Contratação'!$D$17</f>
        <v>0</v>
      </c>
      <c r="I60" s="69"/>
      <c r="J60" s="109"/>
      <c r="K60" s="109"/>
    </row>
    <row r="61" ht="12.75" customHeight="1" spans="1:11">
      <c r="A61" s="81" t="s">
        <v>25</v>
      </c>
      <c r="B61" s="102" t="s">
        <v>120</v>
      </c>
      <c r="C61" s="17"/>
      <c r="D61" s="89">
        <v>31.02</v>
      </c>
      <c r="E61" s="88">
        <f>0/12/'Resumo da Contratação'!$D$17</f>
        <v>0</v>
      </c>
      <c r="F61" s="88">
        <f>0/12/'Resumo da Contratação'!$D$17</f>
        <v>0</v>
      </c>
      <c r="I61" s="69"/>
      <c r="J61" s="110"/>
      <c r="K61" s="110"/>
    </row>
    <row r="62" ht="12.75" customHeight="1" spans="1:11">
      <c r="A62" s="81" t="s">
        <v>75</v>
      </c>
      <c r="B62" s="102" t="s">
        <v>121</v>
      </c>
      <c r="C62" s="17"/>
      <c r="D62" s="88">
        <v>211.45</v>
      </c>
      <c r="E62" s="88">
        <f>'Parâmetros (30h)'!D40*6/12*201*0</f>
        <v>0</v>
      </c>
      <c r="F62" s="88">
        <f>'Parâmetros (30h)'!E40*6/12*201*0</f>
        <v>0</v>
      </c>
      <c r="I62" s="69"/>
      <c r="J62" s="107"/>
      <c r="K62" s="108"/>
    </row>
    <row r="63" ht="12.75" customHeight="1" spans="1:11">
      <c r="A63" s="81" t="s">
        <v>77</v>
      </c>
      <c r="B63" s="102" t="s">
        <v>122</v>
      </c>
      <c r="C63" s="17"/>
      <c r="D63" s="89">
        <f>0.01*D10</f>
        <v>38.2285909</v>
      </c>
      <c r="E63" s="88">
        <f t="shared" ref="E63:F63" si="12">0</f>
        <v>0</v>
      </c>
      <c r="F63" s="88">
        <f t="shared" si="12"/>
        <v>0</v>
      </c>
      <c r="I63" s="69"/>
      <c r="J63" s="111"/>
      <c r="K63" s="111"/>
    </row>
    <row r="64" ht="12.75" customHeight="1" spans="1:6">
      <c r="A64" s="91"/>
      <c r="B64" s="92" t="s">
        <v>79</v>
      </c>
      <c r="C64" s="17"/>
      <c r="D64" s="93">
        <f t="shared" ref="D64:F64" si="13">SUM(D58:D63)</f>
        <v>1505.3985909</v>
      </c>
      <c r="E64" s="93">
        <f t="shared" si="13"/>
        <v>0</v>
      </c>
      <c r="F64" s="93">
        <f t="shared" si="13"/>
        <v>0</v>
      </c>
    </row>
    <row r="65" ht="12.75" customHeight="1" spans="1:9">
      <c r="A65" s="71" t="s">
        <v>123</v>
      </c>
      <c r="G65" s="71"/>
      <c r="H65" s="71"/>
      <c r="I65" s="71"/>
    </row>
    <row r="66" ht="13.2" spans="1:9">
      <c r="A66" s="71" t="s">
        <v>124</v>
      </c>
      <c r="G66" s="71"/>
      <c r="H66" s="71"/>
      <c r="I66" s="71"/>
    </row>
    <row r="67" ht="15.6" spans="1:9">
      <c r="A67" s="112" t="s">
        <v>280</v>
      </c>
      <c r="G67" s="70"/>
      <c r="H67" s="70"/>
      <c r="I67" s="70"/>
    </row>
    <row r="68" ht="12.75" customHeight="1" spans="1:9">
      <c r="A68" s="112" t="s">
        <v>126</v>
      </c>
      <c r="G68" s="70"/>
      <c r="H68" s="70"/>
      <c r="I68" s="70"/>
    </row>
    <row r="69" ht="15.6" spans="1:9">
      <c r="A69" s="96" t="s">
        <v>127</v>
      </c>
      <c r="G69" s="70"/>
      <c r="H69" s="70"/>
      <c r="I69" s="70"/>
    </row>
    <row r="70" ht="12.75" customHeight="1" spans="1:1">
      <c r="A70" s="70"/>
    </row>
    <row r="71" ht="12.75" customHeight="1" spans="1:9">
      <c r="A71" s="78" t="s">
        <v>128</v>
      </c>
      <c r="B71" s="2"/>
      <c r="C71" s="2"/>
      <c r="D71" s="2"/>
      <c r="E71" s="2"/>
      <c r="F71" s="2"/>
      <c r="G71" s="2"/>
      <c r="H71" s="2"/>
      <c r="I71" s="2"/>
    </row>
    <row r="72" ht="30" customHeight="1" spans="1:6">
      <c r="A72" s="85">
        <v>2</v>
      </c>
      <c r="B72" s="22" t="s">
        <v>129</v>
      </c>
      <c r="C72" s="17"/>
      <c r="D72" s="87" t="s">
        <v>86</v>
      </c>
      <c r="E72" s="87" t="s">
        <v>69</v>
      </c>
      <c r="F72" s="87" t="s">
        <v>70</v>
      </c>
    </row>
    <row r="73" ht="27" customHeight="1" spans="1:6">
      <c r="A73" s="81" t="s">
        <v>84</v>
      </c>
      <c r="B73" s="67" t="s">
        <v>85</v>
      </c>
      <c r="C73" s="17"/>
      <c r="D73" s="88">
        <f t="shared" ref="D73:F73" si="14">D34</f>
        <v>743.333711944445</v>
      </c>
      <c r="E73" s="88">
        <f t="shared" si="14"/>
        <v>0</v>
      </c>
      <c r="F73" s="88">
        <f t="shared" si="14"/>
        <v>0</v>
      </c>
    </row>
    <row r="74" ht="12.75" customHeight="1" spans="1:6">
      <c r="A74" s="81" t="s">
        <v>94</v>
      </c>
      <c r="B74" s="66" t="s">
        <v>130</v>
      </c>
      <c r="C74" s="66"/>
      <c r="D74" s="88">
        <f>D50</f>
        <v>1524.04649054667</v>
      </c>
      <c r="E74" s="88">
        <f>F50</f>
        <v>0</v>
      </c>
      <c r="F74" s="88">
        <f>H50</f>
        <v>0</v>
      </c>
    </row>
    <row r="75" ht="12.75" customHeight="1" spans="1:6">
      <c r="A75" s="81" t="s">
        <v>115</v>
      </c>
      <c r="B75" s="102" t="s">
        <v>116</v>
      </c>
      <c r="C75" s="17"/>
      <c r="D75" s="88">
        <f t="shared" ref="D75:F75" si="15">D64</f>
        <v>1505.3985909</v>
      </c>
      <c r="E75" s="88">
        <f t="shared" si="15"/>
        <v>0</v>
      </c>
      <c r="F75" s="88">
        <f t="shared" si="15"/>
        <v>0</v>
      </c>
    </row>
    <row r="76" ht="12.75" customHeight="1" spans="1:6">
      <c r="A76" s="91"/>
      <c r="B76" s="92" t="s">
        <v>131</v>
      </c>
      <c r="C76" s="17"/>
      <c r="D76" s="93">
        <f t="shared" ref="D76:F76" si="16">SUM(D73:D75)</f>
        <v>3772.77879339111</v>
      </c>
      <c r="E76" s="93">
        <f t="shared" si="16"/>
        <v>0</v>
      </c>
      <c r="F76" s="93">
        <f t="shared" si="16"/>
        <v>0</v>
      </c>
    </row>
    <row r="77" ht="12.75" customHeight="1" spans="1:9">
      <c r="A77" s="70" t="s">
        <v>132</v>
      </c>
      <c r="G77" s="70"/>
      <c r="H77" s="70"/>
      <c r="I77" s="70"/>
    </row>
    <row r="78" ht="12.75" customHeight="1" spans="1:4">
      <c r="A78" s="70"/>
      <c r="B78" s="70"/>
      <c r="C78" s="70"/>
      <c r="D78" s="70"/>
    </row>
    <row r="79" ht="12.75" customHeight="1" spans="1:9">
      <c r="A79" s="113" t="s">
        <v>133</v>
      </c>
      <c r="B79" s="2"/>
      <c r="C79" s="2"/>
      <c r="D79" s="2"/>
      <c r="E79" s="2"/>
      <c r="F79" s="2"/>
      <c r="G79" s="2"/>
      <c r="H79" s="2"/>
      <c r="I79" s="2"/>
    </row>
    <row r="80" ht="12.75" customHeight="1" spans="1:11">
      <c r="A80" s="113" t="str">
        <f>"Estimativa de 'Turnover Rate' de "&amp;TEXT('Parâmetros (40h)'!C25,"0,00%")&amp;", sendo DSJC = "&amp;TEXT('Parâmetros (40h)'!C26,"0,00%")&amp;"; DCJC = "&amp;TEXT('Parâmetros (40h)'!C27,"0,00%")&amp;" (PM = "&amp;'Parâmetros (40h)'!C28&amp;" meses); DOM = "&amp;TEXT('Parâmetros (40h)'!C29,"0,00%")&amp;" (PM = "&amp;'Parâmetros (40h)'!C30&amp;" meses)"</f>
        <v>Estimativa de 'Turnover Rate' de 5,00%, sendo DSJC = 98,50%; DCJC = 1,00% (PM = 9 meses); DOM = 0,50% (PM = 3 meses)</v>
      </c>
      <c r="B80" s="2"/>
      <c r="C80" s="2"/>
      <c r="D80" s="2"/>
      <c r="E80" s="2"/>
      <c r="F80" s="2"/>
      <c r="G80" s="2"/>
      <c r="H80" s="2"/>
      <c r="I80" s="2"/>
      <c r="J80" s="69"/>
      <c r="K80" s="69"/>
    </row>
    <row r="81" ht="12.75" customHeight="1" spans="1:11">
      <c r="A81" s="85">
        <v>3</v>
      </c>
      <c r="B81" s="95" t="s">
        <v>134</v>
      </c>
      <c r="C81" s="17"/>
      <c r="D81" s="87" t="s">
        <v>68</v>
      </c>
      <c r="E81" s="87" t="s">
        <v>69</v>
      </c>
      <c r="F81" s="87" t="s">
        <v>70</v>
      </c>
      <c r="I81" s="69"/>
      <c r="J81" s="121"/>
      <c r="K81" s="121"/>
    </row>
    <row r="82" ht="12.75" customHeight="1" spans="1:11">
      <c r="A82" s="81" t="s">
        <v>14</v>
      </c>
      <c r="B82" s="67" t="s">
        <v>135</v>
      </c>
      <c r="C82" s="17"/>
      <c r="D82" s="14">
        <f>(('Parâmetros (30h)'!C30)*('Parâmetros (30h)'!C24*'Parâmetros (30h)'!C25)+(D25/30*3)*1*(1-'Parâmetros (30h)'!C24))/12</f>
        <v>55.8978102171366</v>
      </c>
      <c r="E82" s="14">
        <f>(('Parâmetros (30h)'!D30)*('Parâmetros (30h)'!D24*'Parâmetros (30h)'!D25)+(E25/30*3)*1*(1-'Parâmetros (30h)'!D24))/12</f>
        <v>0</v>
      </c>
      <c r="F82" s="14">
        <f>(('Parâmetros (30h)'!E30)*('Parâmetros (30h)'!E24*'Parâmetros (30h)'!E25)+(F25/30*3)*1*(1-'Parâmetros (30h)'!E24))/12</f>
        <v>0</v>
      </c>
      <c r="I82" s="121"/>
      <c r="J82" s="103"/>
      <c r="K82" s="103"/>
    </row>
    <row r="83" ht="12.75" customHeight="1" spans="1:11">
      <c r="A83" s="81" t="s">
        <v>17</v>
      </c>
      <c r="B83" s="67" t="s">
        <v>136</v>
      </c>
      <c r="C83" s="17"/>
      <c r="D83" s="14">
        <f>('Parâmetros (30h)'!C31*('Parâmetros (30h)'!C24*'Parâmetros (30h)'!C25)+(D25/30*3)*1*(1-'Parâmetros (30h)'!C24))/12*C49</f>
        <v>4.33236125427278</v>
      </c>
      <c r="E83" s="14">
        <f>('Parâmetros (30h)'!D31*('Parâmetros (30h)'!D24*'Parâmetros (30h)'!D25)+(E25/30*3)*1*(1-'Parâmetros (30h)'!D24))/12*E49</f>
        <v>0</v>
      </c>
      <c r="F83" s="14">
        <f>('Parâmetros (30h)'!E31*('Parâmetros (30h)'!E24*'Parâmetros (30h)'!E25)+(F25/30*3)*1*(1-'Parâmetros (30h)'!E24))/12*G49</f>
        <v>0</v>
      </c>
      <c r="I83" s="69"/>
      <c r="J83" s="103"/>
      <c r="K83" s="103"/>
    </row>
    <row r="84" ht="27.75" customHeight="1" spans="1:9">
      <c r="A84" s="81" t="s">
        <v>20</v>
      </c>
      <c r="B84" s="67" t="s">
        <v>137</v>
      </c>
      <c r="C84" s="17"/>
      <c r="D84" s="14">
        <f t="shared" ref="D84:F84" si="17">D83*40%</f>
        <v>1.73294450170911</v>
      </c>
      <c r="E84" s="14">
        <f t="shared" si="17"/>
        <v>0</v>
      </c>
      <c r="F84" s="14">
        <f t="shared" si="17"/>
        <v>0</v>
      </c>
      <c r="I84" s="69"/>
    </row>
    <row r="85" ht="12.75" customHeight="1" spans="1:11">
      <c r="A85" s="81" t="s">
        <v>25</v>
      </c>
      <c r="B85" s="67" t="s">
        <v>138</v>
      </c>
      <c r="C85" s="17"/>
      <c r="D85" s="14">
        <f>(((('Parâmetros (30h)'!C32)/30)*7)/12)*100%</f>
        <v>75.90292675</v>
      </c>
      <c r="E85" s="14">
        <f>(((('Parâmetros (30h)'!D32)/30)*7)/12)*100%</f>
        <v>0</v>
      </c>
      <c r="F85" s="14">
        <f>(((('Parâmetros (30h)'!E32)/30)*7)/12)*100%</f>
        <v>0</v>
      </c>
      <c r="I85" s="69"/>
      <c r="J85" s="103"/>
      <c r="K85" s="103"/>
    </row>
    <row r="86" ht="27.75" customHeight="1" spans="1:9">
      <c r="A86" s="81" t="s">
        <v>75</v>
      </c>
      <c r="B86" s="67" t="s">
        <v>139</v>
      </c>
      <c r="C86" s="17"/>
      <c r="D86" s="14">
        <f>(((('Parâmetros (30h)'!C33)/30)*7)/12)*100%*C50</f>
        <v>27.3546805995556</v>
      </c>
      <c r="E86" s="14">
        <f>(((('Parâmetros (30h)'!D33)/30)*7)/12)*100%*E50</f>
        <v>0</v>
      </c>
      <c r="F86" s="14">
        <f>(((('Parâmetros (30h)'!E33)/30)*7)/12)*100%*G50</f>
        <v>0</v>
      </c>
      <c r="I86" s="69"/>
    </row>
    <row r="87" ht="27.75" customHeight="1" spans="1:11">
      <c r="A87" s="81" t="s">
        <v>77</v>
      </c>
      <c r="B87" s="67" t="s">
        <v>140</v>
      </c>
      <c r="C87" s="17"/>
      <c r="D87" s="14">
        <f>((('Parâmetros (30h)'!C31)+((((('Parâmetros (30h)'!C33)/30)*7)/12)*100%)+(((365.25/12)*('Parâmetros (30h)'!C31))/12*'Parâmetros (30h)'!C40))*C49)*40%</f>
        <v>157.549862182483</v>
      </c>
      <c r="E87" s="14">
        <f>((('Parâmetros (30h)'!D31)+((((('Parâmetros (30h)'!D33)/30)*7)/12)*100%)+(((365.25/12)*('Parâmetros (30h)'!D31))/12*'Parâmetros (30h)'!D40))*E49)*40%</f>
        <v>0</v>
      </c>
      <c r="F87" s="14">
        <f>((('Parâmetros (30h)'!E31)+((((('Parâmetros (30h)'!E33)/30)*7)/12)*100%)+(((365.25/12)*('Parâmetros (30h)'!E31))/12*'Parâmetros (30h)'!E40))*G49)*40%</f>
        <v>0</v>
      </c>
      <c r="I87" s="69"/>
      <c r="J87" s="104"/>
      <c r="K87" s="104"/>
    </row>
    <row r="88" ht="27" customHeight="1" spans="1:11">
      <c r="A88" s="81" t="s">
        <v>105</v>
      </c>
      <c r="B88" s="67" t="s">
        <v>141</v>
      </c>
      <c r="C88" s="17"/>
      <c r="D88" s="114">
        <f>((D34*'Parâmetros (30h)'!C24*'Parâmetros (30h)'!C26)+((D34*'Parâmetros (30h)'!C24*'Parâmetros (30h)'!C26)*C50)+(((D34*'Parâmetros (30h)'!C24*'Parâmetros (30h)'!C26)*C49)*40%)*'Parâmetros (30h)'!C27/12+(D87*'Parâmetros (30h)'!C24*'Parâmetros (30h)'!C28*'Parâmetros (30h)'!C29/12))*-1</f>
        <v>-0.527207129899739</v>
      </c>
      <c r="E88" s="114">
        <f>((E34*'Parâmetros (30h)'!D24*'Parâmetros (30h)'!D26)+((E34*'Parâmetros (30h)'!D24*'Parâmetros (30h)'!D26)*E50)+(((E34*'Parâmetros (30h)'!D24*'Parâmetros (30h)'!D26)*E49)*40%)*'Parâmetros (30h)'!D27/12+(E87*'Parâmetros (30h)'!D24*'Parâmetros (30h)'!D28*'Parâmetros (30h)'!D29/12))*-1</f>
        <v>0</v>
      </c>
      <c r="F88" s="114">
        <f>((F34*'Parâmetros (30h)'!E24*'Parâmetros (30h)'!E26)+((F34*'Parâmetros (30h)'!E24*'Parâmetros (30h)'!E26)*G50)+(((F34*'Parâmetros (30h)'!E24*'Parâmetros (30h)'!E26)*G49)*40%)*'Parâmetros (30h)'!E27/12+(F87*'Parâmetros (30h)'!E24*'Parâmetros (30h)'!E28*'Parâmetros (30h)'!E29/12))*-1</f>
        <v>0</v>
      </c>
      <c r="I88" s="69"/>
      <c r="J88" s="104"/>
      <c r="K88" s="104"/>
    </row>
    <row r="89" ht="12.75" customHeight="1" spans="1:11">
      <c r="A89" s="91"/>
      <c r="B89" s="92" t="s">
        <v>79</v>
      </c>
      <c r="C89" s="17"/>
      <c r="D89" s="115">
        <f t="shared" ref="D89:F89" si="18">SUM(D82:D88)</f>
        <v>322.243378375257</v>
      </c>
      <c r="E89" s="115">
        <f t="shared" si="18"/>
        <v>0</v>
      </c>
      <c r="F89" s="115">
        <f t="shared" si="18"/>
        <v>0</v>
      </c>
      <c r="I89" s="69"/>
      <c r="J89" s="104"/>
      <c r="K89" s="104"/>
    </row>
    <row r="90" ht="15.75" customHeight="1" spans="1:11">
      <c r="A90" s="70" t="s">
        <v>142</v>
      </c>
      <c r="J90" s="104"/>
      <c r="K90" s="104"/>
    </row>
    <row r="91" ht="11.25" customHeight="1" spans="1:10">
      <c r="A91" s="116"/>
      <c r="B91" s="116"/>
      <c r="C91" s="116"/>
      <c r="D91" s="116"/>
      <c r="I91" s="69"/>
      <c r="J91" s="104"/>
    </row>
    <row r="92" ht="12.75" customHeight="1" spans="1:10">
      <c r="A92" s="78" t="s">
        <v>143</v>
      </c>
      <c r="B92" s="2"/>
      <c r="C92" s="2"/>
      <c r="D92" s="2"/>
      <c r="E92" s="2"/>
      <c r="F92" s="2"/>
      <c r="G92" s="2"/>
      <c r="H92" s="2"/>
      <c r="I92" s="2"/>
      <c r="J92" s="104"/>
    </row>
    <row r="93" ht="13.2" spans="1:9">
      <c r="A93" s="117" t="s">
        <v>144</v>
      </c>
      <c r="G93" s="117"/>
      <c r="H93" s="117"/>
      <c r="I93" s="117"/>
    </row>
    <row r="94" ht="13.2" spans="1:9">
      <c r="A94" s="117"/>
      <c r="B94" s="117"/>
      <c r="C94" s="117"/>
      <c r="D94" s="117"/>
      <c r="E94" s="117"/>
      <c r="F94" s="117"/>
      <c r="G94" s="117"/>
      <c r="H94" s="117"/>
      <c r="I94" s="117"/>
    </row>
    <row r="95" ht="12.75" customHeight="1" spans="1:9">
      <c r="A95" s="78" t="s">
        <v>145</v>
      </c>
      <c r="B95" s="2"/>
      <c r="C95" s="2"/>
      <c r="D95" s="2"/>
      <c r="E95" s="2"/>
      <c r="F95" s="2"/>
      <c r="G95" s="2"/>
      <c r="H95" s="2"/>
      <c r="I95" s="2"/>
    </row>
    <row r="96" ht="12.75" customHeight="1" spans="1:6">
      <c r="A96" s="85" t="s">
        <v>146</v>
      </c>
      <c r="B96" s="22" t="s">
        <v>147</v>
      </c>
      <c r="C96" s="17"/>
      <c r="D96" s="118" t="s">
        <v>68</v>
      </c>
      <c r="E96" s="87" t="s">
        <v>69</v>
      </c>
      <c r="F96" s="87" t="s">
        <v>70</v>
      </c>
    </row>
    <row r="97" ht="12.75" customHeight="1" spans="1:11">
      <c r="A97" s="81" t="s">
        <v>14</v>
      </c>
      <c r="B97" s="67" t="s">
        <v>148</v>
      </c>
      <c r="C97" s="17"/>
      <c r="D97" s="74">
        <f t="shared" ref="D97:E97" si="19">0</f>
        <v>0</v>
      </c>
      <c r="E97" s="74">
        <f t="shared" si="19"/>
        <v>0</v>
      </c>
      <c r="F97" s="74">
        <f>'Parâmetros (40h)'!E13/12</f>
        <v>0</v>
      </c>
      <c r="I97" s="69"/>
      <c r="J97" s="104"/>
      <c r="K97" s="104"/>
    </row>
    <row r="98" ht="13.2" spans="1:11">
      <c r="A98" s="81" t="s">
        <v>17</v>
      </c>
      <c r="B98" s="67" t="s">
        <v>149</v>
      </c>
      <c r="C98" s="17"/>
      <c r="D98" s="74">
        <f>(('Parâmetros (30h)'!C35/'Parâmetros (30h)'!C17)*'Parâmetros (30h)'!C37)/12</f>
        <v>206.411494511365</v>
      </c>
      <c r="E98" s="74">
        <f>((('Parâmetros (30h)'!D35/'Parâmetros (30h)'!D17)*'Parâmetros (30h)'!D37)/12)*0</f>
        <v>0</v>
      </c>
      <c r="F98" s="74">
        <f>((('Parâmetros (30h)'!E35/'Parâmetros (30h)'!E17)*'Parâmetros (30h)'!E37)/12)*0</f>
        <v>0</v>
      </c>
      <c r="I98" s="69"/>
      <c r="J98" s="104"/>
      <c r="K98" s="104"/>
    </row>
    <row r="99" ht="13.2" spans="1:6">
      <c r="A99" s="81" t="s">
        <v>20</v>
      </c>
      <c r="B99" s="67" t="s">
        <v>150</v>
      </c>
      <c r="C99" s="17"/>
      <c r="D99" s="74">
        <f>(('Parâmetros (30h)'!C35/'Parâmetros (30h)'!C17)*'Parâmetros (30h)'!C38)/12</f>
        <v>11.0258370462704</v>
      </c>
      <c r="E99" s="74">
        <f>((('Parâmetros (30h)'!D35/'Parâmetros (30h)'!D17)*'Parâmetros (30h)'!D38)/12)*0</f>
        <v>0</v>
      </c>
      <c r="F99" s="74">
        <f>((('Parâmetros (30h)'!E35/'Parâmetros (30h)'!E17)*'Parâmetros (30h)'!E38)/12)*0</f>
        <v>0</v>
      </c>
    </row>
    <row r="100" ht="13.2" spans="1:6">
      <c r="A100" s="81" t="s">
        <v>25</v>
      </c>
      <c r="B100" s="67" t="s">
        <v>151</v>
      </c>
      <c r="C100" s="17"/>
      <c r="D100" s="74">
        <f>(('Parâmetros (30h)'!C35/'Parâmetros (30h)'!C17)*'Parâmetros (30h)'!C39)/12</f>
        <v>16.287478463273</v>
      </c>
      <c r="E100" s="74">
        <f>((('Parâmetros (30h)'!D35/'Parâmetros (30h)'!D17)*'Parâmetros (30h)'!D39)/12)*0</f>
        <v>0</v>
      </c>
      <c r="F100" s="74">
        <f>((('Parâmetros (30h)'!E35/'Parâmetros (30h)'!E17)*'Parâmetros (30h)'!E39)/12)*0</f>
        <v>0</v>
      </c>
    </row>
    <row r="101" ht="13.2" spans="1:6">
      <c r="A101" s="81" t="s">
        <v>75</v>
      </c>
      <c r="B101" s="67" t="s">
        <v>152</v>
      </c>
      <c r="C101" s="17"/>
      <c r="D101" s="74">
        <f>(D33*((120/(365.25/12))/12)*'Parâmetros (30h)'!C40)+((D60+D61+D62)*((120/(365.25/12))/12)*'Parâmetros (30h)'!C40)+(('Parâmetros (30h)'!C36)*C50*((120/(365.25/12))/12)*'Parâmetros (30h)'!C40)</f>
        <v>8.26447143026154</v>
      </c>
      <c r="E101" s="74">
        <f>(E33*((120/(365.25/12))/12)*'Parâmetros (30h)'!D40)+((E60+E61+E62)*((120/(365.25/12))/12)*'Parâmetros (30h)'!D40)+(('Parâmetros (30h)'!D36)*E50*((120/(365.25/12))/12)*'Parâmetros (30h)'!D40)</f>
        <v>0</v>
      </c>
      <c r="F101" s="74">
        <f>(F33*((120/(365.25/12))/12)*'Parâmetros (30h)'!E40)+((F60+F61+F62)*((120/(365.25/12))/12)*'Parâmetros (30h)'!E40)+(('Parâmetros (30h)'!E36)*G50*((120/(365.25/12))/12)*'Parâmetros (30h)'!E40)</f>
        <v>0</v>
      </c>
    </row>
    <row r="102" ht="13.2" spans="1:6">
      <c r="A102" s="81" t="s">
        <v>77</v>
      </c>
      <c r="B102" s="67" t="s">
        <v>153</v>
      </c>
      <c r="C102" s="17"/>
      <c r="D102" s="74">
        <f t="shared" ref="D102:F102" si="20">0</f>
        <v>0</v>
      </c>
      <c r="E102" s="74">
        <f t="shared" si="20"/>
        <v>0</v>
      </c>
      <c r="F102" s="74">
        <f t="shared" si="20"/>
        <v>0</v>
      </c>
    </row>
    <row r="103" ht="12.75" customHeight="1" spans="1:6">
      <c r="A103" s="91"/>
      <c r="B103" s="92" t="s">
        <v>79</v>
      </c>
      <c r="C103" s="17"/>
      <c r="D103" s="119">
        <f t="shared" ref="D103:F103" si="21">SUM(D97:D102)</f>
        <v>241.98928145117</v>
      </c>
      <c r="E103" s="119">
        <f t="shared" si="21"/>
        <v>0</v>
      </c>
      <c r="F103" s="119">
        <f t="shared" si="21"/>
        <v>0</v>
      </c>
    </row>
    <row r="104" ht="12.75" customHeight="1" spans="1:9">
      <c r="A104" s="70" t="s">
        <v>154</v>
      </c>
      <c r="B104" s="70"/>
      <c r="C104" s="70"/>
      <c r="D104" s="70"/>
      <c r="E104" s="70"/>
      <c r="F104" s="70"/>
      <c r="G104" s="70"/>
      <c r="H104" s="70"/>
      <c r="I104" s="70"/>
    </row>
    <row r="105" ht="11.25" customHeight="1" spans="1:10">
      <c r="A105" s="116"/>
      <c r="B105" s="116"/>
      <c r="C105" s="116"/>
      <c r="D105" s="116"/>
      <c r="I105" s="69"/>
      <c r="J105" s="104"/>
    </row>
    <row r="106" ht="12.75" customHeight="1" spans="1:9">
      <c r="A106" s="78" t="s">
        <v>155</v>
      </c>
      <c r="B106" s="2"/>
      <c r="C106" s="2"/>
      <c r="D106" s="2"/>
      <c r="E106" s="2"/>
      <c r="F106" s="2"/>
      <c r="G106" s="2"/>
      <c r="H106" s="2"/>
      <c r="I106" s="2"/>
    </row>
    <row r="107" ht="12.75" customHeight="1" spans="1:6">
      <c r="A107" s="85" t="s">
        <v>156</v>
      </c>
      <c r="B107" s="21" t="s">
        <v>157</v>
      </c>
      <c r="C107" s="17"/>
      <c r="D107" s="87" t="s">
        <v>86</v>
      </c>
      <c r="E107" s="87" t="s">
        <v>69</v>
      </c>
      <c r="F107" s="87" t="s">
        <v>70</v>
      </c>
    </row>
    <row r="108" ht="27" customHeight="1" spans="1:6">
      <c r="A108" s="81" t="s">
        <v>14</v>
      </c>
      <c r="B108" s="67" t="s">
        <v>158</v>
      </c>
      <c r="C108" s="17"/>
      <c r="D108" s="88">
        <f t="shared" ref="D108:F108" si="22">0</f>
        <v>0</v>
      </c>
      <c r="E108" s="88">
        <f t="shared" si="22"/>
        <v>0</v>
      </c>
      <c r="F108" s="88">
        <f t="shared" si="22"/>
        <v>0</v>
      </c>
    </row>
    <row r="109" ht="12.75" customHeight="1" spans="1:6">
      <c r="A109" s="91"/>
      <c r="B109" s="92" t="s">
        <v>79</v>
      </c>
      <c r="C109" s="17"/>
      <c r="D109" s="93">
        <f t="shared" ref="D109:F109" si="23">D108</f>
        <v>0</v>
      </c>
      <c r="E109" s="93">
        <f t="shared" si="23"/>
        <v>0</v>
      </c>
      <c r="F109" s="93">
        <f t="shared" si="23"/>
        <v>0</v>
      </c>
    </row>
    <row r="110" ht="12.75" customHeight="1" spans="1:10">
      <c r="A110" s="116"/>
      <c r="B110" s="116"/>
      <c r="C110" s="116"/>
      <c r="D110" s="116"/>
      <c r="I110" s="69"/>
      <c r="J110" s="104"/>
    </row>
    <row r="111" ht="12.75" customHeight="1" spans="1:9">
      <c r="A111" s="78" t="s">
        <v>159</v>
      </c>
      <c r="B111" s="2"/>
      <c r="C111" s="2"/>
      <c r="D111" s="2"/>
      <c r="E111" s="2"/>
      <c r="F111" s="2"/>
      <c r="G111" s="2"/>
      <c r="H111" s="2"/>
      <c r="I111" s="2"/>
    </row>
    <row r="112" ht="30" customHeight="1" spans="1:6">
      <c r="A112" s="85">
        <v>4</v>
      </c>
      <c r="B112" s="95" t="s">
        <v>160</v>
      </c>
      <c r="C112" s="17"/>
      <c r="D112" s="87" t="s">
        <v>86</v>
      </c>
      <c r="E112" s="87" t="s">
        <v>69</v>
      </c>
      <c r="F112" s="87" t="s">
        <v>70</v>
      </c>
    </row>
    <row r="113" ht="12.75" customHeight="1" spans="1:6">
      <c r="A113" s="81" t="s">
        <v>146</v>
      </c>
      <c r="B113" s="102" t="s">
        <v>147</v>
      </c>
      <c r="C113" s="17"/>
      <c r="D113" s="88">
        <f t="shared" ref="D113:F113" si="24">D103</f>
        <v>241.98928145117</v>
      </c>
      <c r="E113" s="88">
        <f t="shared" si="24"/>
        <v>0</v>
      </c>
      <c r="F113" s="88">
        <f t="shared" si="24"/>
        <v>0</v>
      </c>
    </row>
    <row r="114" ht="12.75" customHeight="1" spans="1:6">
      <c r="A114" s="81" t="s">
        <v>156</v>
      </c>
      <c r="B114" s="102" t="s">
        <v>157</v>
      </c>
      <c r="C114" s="17"/>
      <c r="D114" s="88">
        <f t="shared" ref="D114:F114" si="25">D109</f>
        <v>0</v>
      </c>
      <c r="E114" s="88">
        <f t="shared" si="25"/>
        <v>0</v>
      </c>
      <c r="F114" s="88">
        <f t="shared" si="25"/>
        <v>0</v>
      </c>
    </row>
    <row r="115" ht="12.75" customHeight="1" spans="1:6">
      <c r="A115" s="91"/>
      <c r="B115" s="92" t="s">
        <v>131</v>
      </c>
      <c r="C115" s="17"/>
      <c r="D115" s="93">
        <f t="shared" ref="D115:F115" si="26">SUM(D113:D114)</f>
        <v>241.98928145117</v>
      </c>
      <c r="E115" s="93">
        <f t="shared" si="26"/>
        <v>0</v>
      </c>
      <c r="F115" s="93">
        <f t="shared" si="26"/>
        <v>0</v>
      </c>
    </row>
    <row r="116" ht="12.75" customHeight="1" spans="1:1">
      <c r="A116" s="70" t="s">
        <v>161</v>
      </c>
    </row>
    <row r="117" ht="12.75" customHeight="1" spans="1:4">
      <c r="A117" s="70"/>
      <c r="B117" s="70"/>
      <c r="C117" s="70"/>
      <c r="D117" s="70"/>
    </row>
    <row r="118" ht="12.75" customHeight="1" spans="1:9">
      <c r="A118" s="78" t="s">
        <v>162</v>
      </c>
      <c r="B118" s="2"/>
      <c r="C118" s="2"/>
      <c r="D118" s="2"/>
      <c r="E118" s="2"/>
      <c r="F118" s="2"/>
      <c r="G118" s="2"/>
      <c r="H118" s="2"/>
      <c r="I118" s="2"/>
    </row>
    <row r="119" ht="12.75" customHeight="1" spans="1:6">
      <c r="A119" s="85">
        <v>5</v>
      </c>
      <c r="B119" s="95" t="s">
        <v>163</v>
      </c>
      <c r="C119" s="17"/>
      <c r="D119" s="87" t="s">
        <v>68</v>
      </c>
      <c r="E119" s="87" t="s">
        <v>69</v>
      </c>
      <c r="F119" s="87" t="s">
        <v>70</v>
      </c>
    </row>
    <row r="120" ht="12.75" customHeight="1" spans="1:6">
      <c r="A120" s="81" t="s">
        <v>14</v>
      </c>
      <c r="B120" s="67" t="s">
        <v>164</v>
      </c>
      <c r="C120" s="17"/>
      <c r="D120" s="88">
        <f>'Parâmetros (30h)'!H51</f>
        <v>0</v>
      </c>
      <c r="E120" s="88">
        <f>'Parâmetros (30h)'!H58</f>
        <v>0</v>
      </c>
      <c r="F120" s="88">
        <f>'Parâmetros (30h)'!H66</f>
        <v>0</v>
      </c>
    </row>
    <row r="121" ht="12.75" customHeight="1" spans="1:6">
      <c r="A121" s="81" t="s">
        <v>17</v>
      </c>
      <c r="B121" s="67" t="s">
        <v>165</v>
      </c>
      <c r="C121" s="17"/>
      <c r="D121" s="88">
        <f>'Parâmetros (30h)'!E74</f>
        <v>0</v>
      </c>
      <c r="E121" s="88">
        <f>'Parâmetros (30h)'!H80</f>
        <v>0</v>
      </c>
      <c r="F121" s="88">
        <f>'Parâmetros (30h)'!H87</f>
        <v>0</v>
      </c>
    </row>
    <row r="122" ht="12.75" customHeight="1" spans="1:6">
      <c r="A122" s="81" t="s">
        <v>20</v>
      </c>
      <c r="B122" s="67" t="s">
        <v>166</v>
      </c>
      <c r="C122" s="17"/>
      <c r="D122" s="88">
        <f>'Parâmetros (30h)'!H95</f>
        <v>0</v>
      </c>
      <c r="E122" s="88">
        <f>'Parâmetros (30h)'!H102</f>
        <v>0</v>
      </c>
      <c r="F122" s="88">
        <f>'Parâmetros (30h)'!H110</f>
        <v>0</v>
      </c>
    </row>
    <row r="123" ht="27.75" customHeight="1" spans="1:6">
      <c r="A123" s="81" t="s">
        <v>25</v>
      </c>
      <c r="B123" s="67" t="s">
        <v>167</v>
      </c>
      <c r="C123" s="17"/>
      <c r="D123" s="88">
        <f t="shared" ref="D123:F123" si="27">0/12</f>
        <v>0</v>
      </c>
      <c r="E123" s="88">
        <f t="shared" si="27"/>
        <v>0</v>
      </c>
      <c r="F123" s="88">
        <f t="shared" si="27"/>
        <v>0</v>
      </c>
    </row>
    <row r="124" ht="12.75" customHeight="1" spans="1:6">
      <c r="A124" s="91"/>
      <c r="B124" s="120" t="s">
        <v>168</v>
      </c>
      <c r="C124" s="17"/>
      <c r="D124" s="93">
        <f t="shared" ref="D124:F124" si="28">SUM(D120:D123)</f>
        <v>0</v>
      </c>
      <c r="E124" s="93">
        <f t="shared" si="28"/>
        <v>0</v>
      </c>
      <c r="F124" s="93">
        <f t="shared" si="28"/>
        <v>0</v>
      </c>
    </row>
    <row r="125" ht="12.75" customHeight="1" spans="1:1">
      <c r="A125" s="69" t="s">
        <v>169</v>
      </c>
    </row>
    <row r="126" ht="12.75" customHeight="1" spans="1:1">
      <c r="A126" s="69" t="s">
        <v>170</v>
      </c>
    </row>
    <row r="127" ht="12.75" customHeight="1" spans="1:1">
      <c r="A127" s="70" t="s">
        <v>171</v>
      </c>
    </row>
    <row r="128" ht="15.75" customHeight="1"/>
    <row r="129" ht="12.75" customHeight="1" spans="1:9">
      <c r="A129" s="122" t="s">
        <v>172</v>
      </c>
      <c r="B129" s="3"/>
      <c r="C129" s="3"/>
      <c r="D129" s="3"/>
      <c r="E129" s="3"/>
      <c r="F129" s="3"/>
      <c r="G129" s="3"/>
      <c r="H129" s="3"/>
      <c r="I129" s="3"/>
    </row>
    <row r="130" ht="12.75" customHeight="1" spans="1:9">
      <c r="A130" s="123">
        <v>6</v>
      </c>
      <c r="B130" s="21" t="s">
        <v>173</v>
      </c>
      <c r="C130" s="17"/>
      <c r="D130" s="20" t="s">
        <v>96</v>
      </c>
      <c r="E130" s="87" t="s">
        <v>86</v>
      </c>
      <c r="F130" s="20" t="s">
        <v>96</v>
      </c>
      <c r="G130" s="87" t="s">
        <v>174</v>
      </c>
      <c r="H130" s="20" t="s">
        <v>96</v>
      </c>
      <c r="I130" s="87" t="s">
        <v>98</v>
      </c>
    </row>
    <row r="131" ht="12.75" customHeight="1" spans="1:9">
      <c r="A131" s="124" t="s">
        <v>14</v>
      </c>
      <c r="B131" s="67" t="s">
        <v>175</v>
      </c>
      <c r="C131" s="17"/>
      <c r="D131" s="98">
        <v>0.06</v>
      </c>
      <c r="E131" s="88">
        <f>'Parâmetros (30h)'!E116</f>
        <v>523.997964403052</v>
      </c>
      <c r="F131" s="98">
        <v>0.06</v>
      </c>
      <c r="G131" s="88">
        <f>'Parâmetros (30h)'!G116</f>
        <v>0</v>
      </c>
      <c r="H131" s="98">
        <v>0.06</v>
      </c>
      <c r="I131" s="88">
        <f>'Parâmetros (30h)'!I116</f>
        <v>0</v>
      </c>
    </row>
    <row r="132" ht="12.75" customHeight="1" spans="1:9">
      <c r="A132" s="124" t="s">
        <v>17</v>
      </c>
      <c r="B132" s="67" t="s">
        <v>176</v>
      </c>
      <c r="C132" s="17"/>
      <c r="D132" s="98">
        <v>0.0679</v>
      </c>
      <c r="E132" s="88">
        <f>'Parâmetros (30h)'!E118</f>
        <v>743.342586919451</v>
      </c>
      <c r="F132" s="98">
        <v>0.0679</v>
      </c>
      <c r="G132" s="88">
        <f>'Parâmetros (30h)'!G118</f>
        <v>0</v>
      </c>
      <c r="H132" s="98">
        <v>0.0679</v>
      </c>
      <c r="I132" s="88">
        <f>'Parâmetros (30h)'!I118</f>
        <v>0</v>
      </c>
    </row>
    <row r="133" ht="12.75" customHeight="1" spans="1:9">
      <c r="A133" s="124" t="s">
        <v>20</v>
      </c>
      <c r="B133" s="67" t="s">
        <v>177</v>
      </c>
      <c r="C133" s="17"/>
      <c r="D133" s="98">
        <f t="shared" ref="D133:I133" si="29">D134+D135+D136</f>
        <v>0.0865</v>
      </c>
      <c r="E133" s="88">
        <f t="shared" si="29"/>
        <v>946.968096738329</v>
      </c>
      <c r="F133" s="98">
        <f t="shared" si="29"/>
        <v>0.0865</v>
      </c>
      <c r="G133" s="88">
        <f t="shared" si="29"/>
        <v>0</v>
      </c>
      <c r="H133" s="98">
        <f t="shared" si="29"/>
        <v>0.0865</v>
      </c>
      <c r="I133" s="88">
        <f t="shared" si="29"/>
        <v>0</v>
      </c>
    </row>
    <row r="134" ht="13.2" spans="1:9">
      <c r="A134" s="66"/>
      <c r="B134" s="67" t="s">
        <v>178</v>
      </c>
      <c r="C134" s="17"/>
      <c r="D134" s="98">
        <v>0.0365</v>
      </c>
      <c r="E134" s="88">
        <f>'Parâmetros (30h)'!C130*D134</f>
        <v>399.587693999411</v>
      </c>
      <c r="F134" s="98">
        <v>0.0365</v>
      </c>
      <c r="G134" s="88">
        <f>'Parâmetros (30h)'!D130*F134</f>
        <v>0</v>
      </c>
      <c r="H134" s="98">
        <v>0.0365</v>
      </c>
      <c r="I134" s="88">
        <f>'Parâmetros (30h)'!E130*H134</f>
        <v>0</v>
      </c>
    </row>
    <row r="135" ht="12.75" customHeight="1" spans="1:9">
      <c r="A135" s="66"/>
      <c r="B135" s="67" t="s">
        <v>179</v>
      </c>
      <c r="C135" s="17"/>
      <c r="D135" s="98">
        <f>0</f>
        <v>0</v>
      </c>
      <c r="E135" s="88">
        <f>'Parâmetros (30h)'!C130*D135</f>
        <v>0</v>
      </c>
      <c r="F135" s="98">
        <v>0</v>
      </c>
      <c r="G135" s="88">
        <f>'Parâmetros (30h)'!D130*F135</f>
        <v>0</v>
      </c>
      <c r="H135" s="98">
        <v>0</v>
      </c>
      <c r="I135" s="88">
        <f>'Parâmetros (30h)'!E130*H135</f>
        <v>0</v>
      </c>
    </row>
    <row r="136" ht="13.2" spans="1:9">
      <c r="A136" s="66"/>
      <c r="B136" s="67" t="s">
        <v>180</v>
      </c>
      <c r="C136" s="17"/>
      <c r="D136" s="98">
        <f>5%</f>
        <v>0.05</v>
      </c>
      <c r="E136" s="88">
        <f>'Parâmetros (30h)'!C130*D136</f>
        <v>547.380402738919</v>
      </c>
      <c r="F136" s="98">
        <v>0.05</v>
      </c>
      <c r="G136" s="88">
        <f>'Parâmetros (30h)'!D130*F136</f>
        <v>0</v>
      </c>
      <c r="H136" s="98">
        <v>0.05</v>
      </c>
      <c r="I136" s="88">
        <f>'Parâmetros (30h)'!E130*H136</f>
        <v>0</v>
      </c>
    </row>
    <row r="137" ht="12.75" customHeight="1" spans="1:9">
      <c r="A137" s="125" t="s">
        <v>79</v>
      </c>
      <c r="B137" s="27"/>
      <c r="C137" s="126"/>
      <c r="D137" s="127">
        <f>(1+D131)/(1-(D132+D133))-1</f>
        <v>0.253547776726585</v>
      </c>
      <c r="E137" s="128">
        <f>E131+E132+E133</f>
        <v>2214.30864806083</v>
      </c>
      <c r="F137" s="127">
        <f>(1+F131)/(1-(F132+F133))-1</f>
        <v>0.253547776726585</v>
      </c>
      <c r="G137" s="128">
        <f>G131+G132+G133</f>
        <v>0</v>
      </c>
      <c r="H137" s="127">
        <f>(1+H131)/(1-(H132+H133))-1</f>
        <v>0.253547776726585</v>
      </c>
      <c r="I137" s="128">
        <f>I131+I132+I133</f>
        <v>0</v>
      </c>
    </row>
    <row r="138" ht="12.75" customHeight="1" spans="1:1">
      <c r="A138" s="69" t="s">
        <v>181</v>
      </c>
    </row>
    <row r="139" ht="12.75" customHeight="1" spans="1:1">
      <c r="A139" s="69" t="s">
        <v>281</v>
      </c>
    </row>
    <row r="140" ht="12.75" customHeight="1" spans="1:1">
      <c r="A140" s="70" t="s">
        <v>183</v>
      </c>
    </row>
    <row r="141" ht="15.75" customHeight="1"/>
    <row r="142" ht="34.5" customHeight="1" spans="1:6">
      <c r="A142" s="95" t="s">
        <v>184</v>
      </c>
      <c r="B142" s="16"/>
      <c r="C142" s="17"/>
      <c r="D142" s="80" t="s">
        <v>185</v>
      </c>
      <c r="E142" s="80" t="s">
        <v>186</v>
      </c>
      <c r="F142" s="80" t="s">
        <v>187</v>
      </c>
    </row>
    <row r="143" ht="12.75" customHeight="1" spans="1:6">
      <c r="A143" s="66" t="s">
        <v>14</v>
      </c>
      <c r="B143" s="129" t="s">
        <v>188</v>
      </c>
      <c r="C143" s="17"/>
      <c r="D143" s="130">
        <f t="shared" ref="D143:F143" si="30">D25</f>
        <v>4396.2879535</v>
      </c>
      <c r="E143" s="88">
        <f t="shared" si="30"/>
        <v>0</v>
      </c>
      <c r="F143" s="88">
        <f t="shared" si="30"/>
        <v>0</v>
      </c>
    </row>
    <row r="144" ht="27" customHeight="1" spans="1:6">
      <c r="A144" s="66" t="s">
        <v>17</v>
      </c>
      <c r="B144" s="131" t="s">
        <v>189</v>
      </c>
      <c r="C144" s="17"/>
      <c r="D144" s="130">
        <f t="shared" ref="D144:F144" si="31">D76</f>
        <v>3772.77879339111</v>
      </c>
      <c r="E144" s="88">
        <f t="shared" si="31"/>
        <v>0</v>
      </c>
      <c r="F144" s="88">
        <f t="shared" si="31"/>
        <v>0</v>
      </c>
    </row>
    <row r="145" ht="12.75" customHeight="1" spans="1:6">
      <c r="A145" s="66" t="s">
        <v>20</v>
      </c>
      <c r="B145" s="129" t="s">
        <v>190</v>
      </c>
      <c r="C145" s="17"/>
      <c r="D145" s="130">
        <f t="shared" ref="D145:F145" si="32">D89</f>
        <v>322.243378375257</v>
      </c>
      <c r="E145" s="88">
        <f t="shared" si="32"/>
        <v>0</v>
      </c>
      <c r="F145" s="88">
        <f t="shared" si="32"/>
        <v>0</v>
      </c>
    </row>
    <row r="146" ht="27" customHeight="1" spans="1:6">
      <c r="A146" s="66" t="s">
        <v>25</v>
      </c>
      <c r="B146" s="131" t="s">
        <v>143</v>
      </c>
      <c r="C146" s="17"/>
      <c r="D146" s="130">
        <f t="shared" ref="D146:F146" si="33">D115</f>
        <v>241.98928145117</v>
      </c>
      <c r="E146" s="88">
        <f t="shared" si="33"/>
        <v>0</v>
      </c>
      <c r="F146" s="88">
        <f t="shared" si="33"/>
        <v>0</v>
      </c>
    </row>
    <row r="147" ht="12.75" customHeight="1" spans="1:6">
      <c r="A147" s="66" t="s">
        <v>75</v>
      </c>
      <c r="B147" s="131" t="s">
        <v>191</v>
      </c>
      <c r="C147" s="17"/>
      <c r="D147" s="130">
        <f t="shared" ref="D147:F147" si="34">D124</f>
        <v>0</v>
      </c>
      <c r="E147" s="88">
        <f t="shared" si="34"/>
        <v>0</v>
      </c>
      <c r="F147" s="88">
        <f t="shared" si="34"/>
        <v>0</v>
      </c>
    </row>
    <row r="148" ht="12.75" customHeight="1" spans="1:6">
      <c r="A148" s="132" t="s">
        <v>192</v>
      </c>
      <c r="B148" s="16"/>
      <c r="C148" s="17"/>
      <c r="D148" s="133">
        <f t="shared" ref="D148:F148" si="35">SUM(D143:D147)</f>
        <v>8733.29940671754</v>
      </c>
      <c r="E148" s="134">
        <f t="shared" si="35"/>
        <v>0</v>
      </c>
      <c r="F148" s="134">
        <f t="shared" si="35"/>
        <v>0</v>
      </c>
    </row>
    <row r="149" ht="24" customHeight="1" spans="1:6">
      <c r="A149" s="66" t="s">
        <v>77</v>
      </c>
      <c r="B149" s="131" t="s">
        <v>193</v>
      </c>
      <c r="C149" s="17"/>
      <c r="D149" s="130">
        <f>E137</f>
        <v>2214.30864806083</v>
      </c>
      <c r="E149" s="88">
        <f>G137</f>
        <v>0</v>
      </c>
      <c r="F149" s="88">
        <f>I137</f>
        <v>0</v>
      </c>
    </row>
    <row r="150" ht="12.75" customHeight="1" spans="1:6">
      <c r="A150" s="132" t="s">
        <v>194</v>
      </c>
      <c r="B150" s="16"/>
      <c r="C150" s="17"/>
      <c r="D150" s="133">
        <f t="shared" ref="D150:F150" si="36">SUM(D148:D149)</f>
        <v>10947.6080547784</v>
      </c>
      <c r="E150" s="134">
        <f t="shared" si="36"/>
        <v>0</v>
      </c>
      <c r="F150" s="134">
        <f t="shared" si="36"/>
        <v>0</v>
      </c>
    </row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</sheetData>
  <mergeCells count="124">
    <mergeCell ref="A1:I1"/>
    <mergeCell ref="A2:I2"/>
    <mergeCell ref="A4:I4"/>
    <mergeCell ref="A5:I5"/>
    <mergeCell ref="A6:I6"/>
    <mergeCell ref="A7:C7"/>
    <mergeCell ref="B8:C8"/>
    <mergeCell ref="B9:C9"/>
    <mergeCell ref="B10:C10"/>
    <mergeCell ref="B11:C11"/>
    <mergeCell ref="B12:C12"/>
    <mergeCell ref="A13:F13"/>
    <mergeCell ref="A14:F14"/>
    <mergeCell ref="A15:F15"/>
    <mergeCell ref="A17:I17"/>
    <mergeCell ref="B18:C18"/>
    <mergeCell ref="B19:C19"/>
    <mergeCell ref="B20:C20"/>
    <mergeCell ref="B21:C21"/>
    <mergeCell ref="B22:C22"/>
    <mergeCell ref="B23:C23"/>
    <mergeCell ref="B24:C24"/>
    <mergeCell ref="B25:C25"/>
    <mergeCell ref="A26:I26"/>
    <mergeCell ref="A27:I27"/>
    <mergeCell ref="A29:I29"/>
    <mergeCell ref="A30:I30"/>
    <mergeCell ref="B31:C31"/>
    <mergeCell ref="B32:C32"/>
    <mergeCell ref="B33:C33"/>
    <mergeCell ref="B34:C34"/>
    <mergeCell ref="A35:F35"/>
    <mergeCell ref="A36:F36"/>
    <mergeCell ref="A37:F37"/>
    <mergeCell ref="A38:I38"/>
    <mergeCell ref="A40:I40"/>
    <mergeCell ref="A51:H51"/>
    <mergeCell ref="A52:H52"/>
    <mergeCell ref="A53:H53"/>
    <mergeCell ref="A54:H54"/>
    <mergeCell ref="A56:I56"/>
    <mergeCell ref="B57:C57"/>
    <mergeCell ref="B58:C58"/>
    <mergeCell ref="B59:C59"/>
    <mergeCell ref="B60:C60"/>
    <mergeCell ref="B61:C61"/>
    <mergeCell ref="B62:C62"/>
    <mergeCell ref="B63:C63"/>
    <mergeCell ref="B64:C64"/>
    <mergeCell ref="A65:F65"/>
    <mergeCell ref="A66:F66"/>
    <mergeCell ref="A67:F67"/>
    <mergeCell ref="A68:F68"/>
    <mergeCell ref="A69:F69"/>
    <mergeCell ref="A71:I71"/>
    <mergeCell ref="B72:C72"/>
    <mergeCell ref="B73:C73"/>
    <mergeCell ref="B75:C75"/>
    <mergeCell ref="B76:C76"/>
    <mergeCell ref="A77:F77"/>
    <mergeCell ref="A79:I79"/>
    <mergeCell ref="A80:I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A90:I90"/>
    <mergeCell ref="A92:I92"/>
    <mergeCell ref="A93:F93"/>
    <mergeCell ref="A95:I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A106:I106"/>
    <mergeCell ref="B107:C107"/>
    <mergeCell ref="B108:C108"/>
    <mergeCell ref="B109:C109"/>
    <mergeCell ref="A111:I111"/>
    <mergeCell ref="B112:C112"/>
    <mergeCell ref="B113:C113"/>
    <mergeCell ref="B114:C114"/>
    <mergeCell ref="B115:C115"/>
    <mergeCell ref="A116:I116"/>
    <mergeCell ref="A118:I118"/>
    <mergeCell ref="B119:C119"/>
    <mergeCell ref="B120:C120"/>
    <mergeCell ref="B121:C121"/>
    <mergeCell ref="B122:C122"/>
    <mergeCell ref="B123:C123"/>
    <mergeCell ref="B124:C124"/>
    <mergeCell ref="A125:I125"/>
    <mergeCell ref="A126:I126"/>
    <mergeCell ref="A127:I127"/>
    <mergeCell ref="A129:I129"/>
    <mergeCell ref="B130:C130"/>
    <mergeCell ref="B131:C131"/>
    <mergeCell ref="B132:C132"/>
    <mergeCell ref="B133:C133"/>
    <mergeCell ref="B134:C134"/>
    <mergeCell ref="B135:C135"/>
    <mergeCell ref="B136:C136"/>
    <mergeCell ref="A137:C137"/>
    <mergeCell ref="A138:I138"/>
    <mergeCell ref="A139:I139"/>
    <mergeCell ref="A140:I140"/>
    <mergeCell ref="A142:C142"/>
    <mergeCell ref="B143:C143"/>
    <mergeCell ref="B144:C144"/>
    <mergeCell ref="B145:C145"/>
    <mergeCell ref="B146:C146"/>
    <mergeCell ref="B147:C147"/>
    <mergeCell ref="A148:C148"/>
    <mergeCell ref="B149:C149"/>
    <mergeCell ref="A150:C150"/>
  </mergeCells>
  <pageMargins left="0.511811024" right="0.511811024" top="0.787401575" bottom="0.787401575" header="0" footer="0"/>
  <pageSetup paperSize="1" orientation="portrait"/>
  <headerFooter/>
  <rowBreaks count="3" manualBreakCount="3">
    <brk id="39" max="0" man="1"/>
    <brk id="78" max="0" man="1"/>
    <brk id="128" max="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27"/>
  <sheetViews>
    <sheetView workbookViewId="0">
      <selection activeCell="A1" sqref="A1"/>
    </sheetView>
  </sheetViews>
  <sheetFormatPr defaultColWidth="14.4259259259259" defaultRowHeight="15" customHeight="1"/>
  <cols>
    <col min="1" max="1" width="8.71296296296296" customWidth="1"/>
    <col min="2" max="2" width="38.5740740740741" customWidth="1"/>
    <col min="3" max="9" width="15.712962962963" customWidth="1"/>
    <col min="10" max="26" width="8.71296296296296" customWidth="1"/>
  </cols>
  <sheetData>
    <row r="1" ht="12.75" customHeight="1" spans="3:8">
      <c r="C1" s="28"/>
      <c r="D1" s="28"/>
      <c r="E1" s="28"/>
      <c r="F1" s="28"/>
      <c r="G1" s="28"/>
      <c r="H1" s="28"/>
    </row>
    <row r="2" ht="15.75" customHeight="1" spans="2:8">
      <c r="B2" s="29" t="s">
        <v>195</v>
      </c>
      <c r="C2" s="30" t="str">
        <f>'Resumo da Contratação'!B17</f>
        <v>Profissional de AEE (Tutor)  40h</v>
      </c>
      <c r="D2" s="16"/>
      <c r="E2" s="16"/>
      <c r="F2" s="16"/>
      <c r="G2" s="16"/>
      <c r="H2" s="17"/>
    </row>
    <row r="3" ht="12.75" customHeight="1" spans="2:8">
      <c r="B3" s="31" t="s">
        <v>196</v>
      </c>
      <c r="C3" s="32" t="s">
        <v>197</v>
      </c>
      <c r="D3" s="32" t="s">
        <v>198</v>
      </c>
      <c r="E3" s="32" t="s">
        <v>199</v>
      </c>
      <c r="F3" s="32" t="s">
        <v>200</v>
      </c>
      <c r="G3" s="32" t="s">
        <v>201</v>
      </c>
      <c r="H3" s="32" t="s">
        <v>202</v>
      </c>
    </row>
    <row r="4" ht="25.5" customHeight="1" spans="2:8">
      <c r="B4" s="33"/>
      <c r="C4" s="34">
        <f>0%</f>
        <v>0</v>
      </c>
      <c r="D4" s="35">
        <f>5.51%</f>
        <v>0.0551</v>
      </c>
      <c r="E4" s="35">
        <f>4.5%</f>
        <v>0.045</v>
      </c>
      <c r="F4" s="35">
        <f>4%</f>
        <v>0.04</v>
      </c>
      <c r="G4" s="35">
        <f>3.8%</f>
        <v>0.038</v>
      </c>
      <c r="H4" s="35">
        <f>3.36%</f>
        <v>0.0336</v>
      </c>
    </row>
    <row r="5" ht="12.75" customHeight="1" spans="2:8">
      <c r="B5" s="36" t="s">
        <v>67</v>
      </c>
      <c r="C5" s="36" t="s">
        <v>197</v>
      </c>
      <c r="D5" s="36" t="s">
        <v>198</v>
      </c>
      <c r="E5" s="36" t="s">
        <v>199</v>
      </c>
      <c r="F5" s="36" t="s">
        <v>200</v>
      </c>
      <c r="G5" s="36" t="s">
        <v>201</v>
      </c>
      <c r="H5" s="36" t="s">
        <v>202</v>
      </c>
    </row>
    <row r="6" ht="12.75" customHeight="1" spans="2:8">
      <c r="B6" s="37" t="s">
        <v>203</v>
      </c>
      <c r="C6" s="38">
        <f>SUM('AEE (30h)'!D18:D20)</f>
        <v>3822.85909</v>
      </c>
      <c r="D6" s="38">
        <f>SUM('AEE (30h)'!E18:E20)</f>
        <v>0</v>
      </c>
      <c r="E6" s="38">
        <f>SUM('AEE (30h)'!F18:F20)</f>
        <v>0</v>
      </c>
      <c r="F6" s="38">
        <f>SUM('AEE (30h)'!G18:G20)</f>
        <v>0</v>
      </c>
      <c r="G6" s="38">
        <f>SUM('AEE (30h)'!H18:H20)</f>
        <v>0</v>
      </c>
      <c r="H6" s="38">
        <f>SUM('AEE (30h)'!I18:I20)</f>
        <v>0</v>
      </c>
    </row>
    <row r="7" ht="12.75" customHeight="1" spans="2:8">
      <c r="B7" s="37" t="s">
        <v>204</v>
      </c>
      <c r="C7" s="9">
        <v>7</v>
      </c>
      <c r="D7" s="9">
        <f t="shared" ref="D7:H7" si="0">C7</f>
        <v>7</v>
      </c>
      <c r="E7" s="9">
        <f t="shared" si="0"/>
        <v>7</v>
      </c>
      <c r="F7" s="9">
        <f t="shared" si="0"/>
        <v>7</v>
      </c>
      <c r="G7" s="9">
        <f t="shared" si="0"/>
        <v>7</v>
      </c>
      <c r="H7" s="9">
        <f t="shared" si="0"/>
        <v>7</v>
      </c>
    </row>
    <row r="8" ht="12.75" customHeight="1" spans="2:8">
      <c r="B8" s="37" t="s">
        <v>205</v>
      </c>
      <c r="C8" s="9">
        <v>12</v>
      </c>
      <c r="D8" s="9">
        <f t="shared" ref="D8:H8" si="1">C8</f>
        <v>12</v>
      </c>
      <c r="E8" s="9">
        <f t="shared" si="1"/>
        <v>12</v>
      </c>
      <c r="F8" s="9">
        <f t="shared" si="1"/>
        <v>12</v>
      </c>
      <c r="G8" s="9">
        <f t="shared" si="1"/>
        <v>12</v>
      </c>
      <c r="H8" s="9">
        <f t="shared" si="1"/>
        <v>12</v>
      </c>
    </row>
    <row r="9" ht="12.75" customHeight="1" spans="2:8">
      <c r="B9" s="37" t="s">
        <v>206</v>
      </c>
      <c r="C9" s="34">
        <f t="shared" ref="C9:H9" si="2">0%</f>
        <v>0</v>
      </c>
      <c r="D9" s="35">
        <f t="shared" si="2"/>
        <v>0</v>
      </c>
      <c r="E9" s="35">
        <f t="shared" si="2"/>
        <v>0</v>
      </c>
      <c r="F9" s="35">
        <f t="shared" si="2"/>
        <v>0</v>
      </c>
      <c r="G9" s="35">
        <f t="shared" si="2"/>
        <v>0</v>
      </c>
      <c r="H9" s="35">
        <f t="shared" si="2"/>
        <v>0</v>
      </c>
    </row>
    <row r="10" ht="12.75" customHeight="1" spans="2:8">
      <c r="B10" s="37" t="s">
        <v>207</v>
      </c>
      <c r="C10" s="38">
        <f>1518</f>
        <v>1518</v>
      </c>
      <c r="D10" s="39">
        <f t="shared" ref="D10:H10" si="3">C10*(1+D9)</f>
        <v>1518</v>
      </c>
      <c r="E10" s="39">
        <f t="shared" si="3"/>
        <v>1518</v>
      </c>
      <c r="F10" s="39">
        <f t="shared" si="3"/>
        <v>1518</v>
      </c>
      <c r="G10" s="39">
        <f t="shared" si="3"/>
        <v>1518</v>
      </c>
      <c r="H10" s="39">
        <f t="shared" si="3"/>
        <v>1518</v>
      </c>
    </row>
    <row r="11" ht="12.75" customHeight="1" spans="2:8">
      <c r="B11" s="37" t="s">
        <v>208</v>
      </c>
      <c r="C11" s="38">
        <f t="shared" ref="C11:H11" si="4">C10</f>
        <v>1518</v>
      </c>
      <c r="D11" s="39">
        <f t="shared" si="4"/>
        <v>1518</v>
      </c>
      <c r="E11" s="39">
        <f t="shared" si="4"/>
        <v>1518</v>
      </c>
      <c r="F11" s="39">
        <f t="shared" si="4"/>
        <v>1518</v>
      </c>
      <c r="G11" s="39">
        <f t="shared" si="4"/>
        <v>1518</v>
      </c>
      <c r="H11" s="39">
        <f t="shared" si="4"/>
        <v>1518</v>
      </c>
    </row>
    <row r="12" ht="12.75" customHeight="1" spans="2:8">
      <c r="B12" s="36" t="s">
        <v>209</v>
      </c>
      <c r="C12" s="36" t="s">
        <v>197</v>
      </c>
      <c r="D12" s="36" t="s">
        <v>198</v>
      </c>
      <c r="E12" s="36" t="s">
        <v>199</v>
      </c>
      <c r="F12" s="36" t="s">
        <v>200</v>
      </c>
      <c r="G12" s="36" t="s">
        <v>201</v>
      </c>
      <c r="H12" s="36" t="s">
        <v>202</v>
      </c>
    </row>
    <row r="13" ht="12.75" customHeight="1" spans="2:8">
      <c r="B13" s="37" t="s">
        <v>210</v>
      </c>
      <c r="C13" s="38">
        <f>SUM('AEE (30h)'!D18:D22)</f>
        <v>3822.85909</v>
      </c>
      <c r="D13" s="38">
        <f>SUM('AEE (30h)'!E18:E22)</f>
        <v>0</v>
      </c>
      <c r="E13" s="38">
        <f>SUM('AEE (30h)'!F18:F22)</f>
        <v>0</v>
      </c>
      <c r="F13" s="38">
        <f>SUM('AEE (30h)'!G18:G22)</f>
        <v>0</v>
      </c>
      <c r="G13" s="38">
        <f>SUM('AEE (30h)'!H18:H22)</f>
        <v>0</v>
      </c>
      <c r="H13" s="38">
        <f>SUM('AEE (30h)'!I18:I22)</f>
        <v>0</v>
      </c>
    </row>
    <row r="14" ht="12.75" customHeight="1" spans="2:8">
      <c r="B14" s="36" t="s">
        <v>211</v>
      </c>
      <c r="C14" s="36" t="s">
        <v>197</v>
      </c>
      <c r="D14" s="36" t="s">
        <v>198</v>
      </c>
      <c r="E14" s="36" t="s">
        <v>199</v>
      </c>
      <c r="F14" s="36" t="s">
        <v>200</v>
      </c>
      <c r="G14" s="36" t="s">
        <v>201</v>
      </c>
      <c r="H14" s="36" t="s">
        <v>202</v>
      </c>
    </row>
    <row r="15" ht="12.75" customHeight="1" spans="2:8">
      <c r="B15" s="37" t="s">
        <v>212</v>
      </c>
      <c r="C15" s="38">
        <f>C13+'AEE (30h)'!D31</f>
        <v>4141.43068083333</v>
      </c>
      <c r="D15" s="38">
        <f>D13+'AEE (30h)'!E31</f>
        <v>0</v>
      </c>
      <c r="E15" s="38">
        <f>E13+'AEE (30h)'!F31</f>
        <v>0</v>
      </c>
      <c r="F15" s="38">
        <f>F13+'AEE (30h)'!G31</f>
        <v>0</v>
      </c>
      <c r="G15" s="38">
        <f>G13+'AEE (30h)'!H31</f>
        <v>0</v>
      </c>
      <c r="H15" s="38">
        <f>H13+'AEE (30h)'!I31</f>
        <v>0</v>
      </c>
    </row>
    <row r="16" ht="12.75" customHeight="1" spans="2:8">
      <c r="B16" s="36" t="s">
        <v>213</v>
      </c>
      <c r="C16" s="36" t="s">
        <v>197</v>
      </c>
      <c r="D16" s="36" t="s">
        <v>198</v>
      </c>
      <c r="E16" s="36" t="s">
        <v>199</v>
      </c>
      <c r="F16" s="36" t="s">
        <v>200</v>
      </c>
      <c r="G16" s="36" t="s">
        <v>201</v>
      </c>
      <c r="H16" s="36" t="s">
        <v>202</v>
      </c>
    </row>
    <row r="17" ht="12.75" customHeight="1" spans="2:8">
      <c r="B17" s="37" t="s">
        <v>214</v>
      </c>
      <c r="C17" s="40">
        <f t="shared" ref="C17:H17" si="5">ROUND(((365.25-104-12)/12),0)</f>
        <v>21</v>
      </c>
      <c r="D17" s="41">
        <f t="shared" si="5"/>
        <v>21</v>
      </c>
      <c r="E17" s="41">
        <f t="shared" si="5"/>
        <v>21</v>
      </c>
      <c r="F17" s="41">
        <f t="shared" si="5"/>
        <v>21</v>
      </c>
      <c r="G17" s="41">
        <f t="shared" si="5"/>
        <v>21</v>
      </c>
      <c r="H17" s="41">
        <f t="shared" si="5"/>
        <v>21</v>
      </c>
    </row>
    <row r="18" ht="12.75" customHeight="1" spans="2:8">
      <c r="B18" s="37" t="s">
        <v>215</v>
      </c>
      <c r="C18" s="40">
        <f>4.9</f>
        <v>4.9</v>
      </c>
      <c r="D18" s="41">
        <f t="shared" ref="D18:H18" si="6">C18</f>
        <v>4.9</v>
      </c>
      <c r="E18" s="41">
        <f t="shared" si="6"/>
        <v>4.9</v>
      </c>
      <c r="F18" s="41">
        <f t="shared" si="6"/>
        <v>4.9</v>
      </c>
      <c r="G18" s="41">
        <f t="shared" si="6"/>
        <v>4.9</v>
      </c>
      <c r="H18" s="41">
        <f t="shared" si="6"/>
        <v>4.9</v>
      </c>
    </row>
    <row r="19" ht="12.75" customHeight="1" spans="2:8">
      <c r="B19" s="37" t="s">
        <v>216</v>
      </c>
      <c r="C19" s="9">
        <v>2</v>
      </c>
      <c r="D19" s="9">
        <v>2</v>
      </c>
      <c r="E19" s="9">
        <v>2</v>
      </c>
      <c r="F19" s="9">
        <v>2</v>
      </c>
      <c r="G19" s="9">
        <v>2</v>
      </c>
      <c r="H19" s="9">
        <v>2</v>
      </c>
    </row>
    <row r="20" ht="12.75" customHeight="1" spans="2:8">
      <c r="B20" s="37" t="s">
        <v>217</v>
      </c>
      <c r="C20" s="34">
        <f>6%</f>
        <v>0.06</v>
      </c>
      <c r="D20" s="34">
        <f t="shared" ref="D20:H20" si="7">C20</f>
        <v>0.06</v>
      </c>
      <c r="E20" s="34">
        <f t="shared" si="7"/>
        <v>0.06</v>
      </c>
      <c r="F20" s="34">
        <f t="shared" si="7"/>
        <v>0.06</v>
      </c>
      <c r="G20" s="34">
        <f t="shared" si="7"/>
        <v>0.06</v>
      </c>
      <c r="H20" s="34">
        <f t="shared" si="7"/>
        <v>0.06</v>
      </c>
    </row>
    <row r="21" ht="12.75" customHeight="1" spans="2:8">
      <c r="B21" s="37" t="s">
        <v>218</v>
      </c>
      <c r="C21" s="38">
        <f>260</f>
        <v>260</v>
      </c>
      <c r="D21" s="39">
        <f t="shared" ref="D21:H21" si="8">C21</f>
        <v>260</v>
      </c>
      <c r="E21" s="39">
        <f t="shared" si="8"/>
        <v>260</v>
      </c>
      <c r="F21" s="39">
        <f t="shared" si="8"/>
        <v>260</v>
      </c>
      <c r="G21" s="39">
        <f t="shared" si="8"/>
        <v>260</v>
      </c>
      <c r="H21" s="39">
        <f t="shared" si="8"/>
        <v>260</v>
      </c>
    </row>
    <row r="22" ht="12.75" customHeight="1" spans="2:8">
      <c r="B22" s="37" t="s">
        <v>219</v>
      </c>
      <c r="C22" s="42">
        <f t="shared" ref="C22:H22" si="9">20%*0</f>
        <v>0</v>
      </c>
      <c r="D22" s="43">
        <f t="shared" si="9"/>
        <v>0</v>
      </c>
      <c r="E22" s="43">
        <f t="shared" si="9"/>
        <v>0</v>
      </c>
      <c r="F22" s="43">
        <f t="shared" si="9"/>
        <v>0</v>
      </c>
      <c r="G22" s="43">
        <f t="shared" si="9"/>
        <v>0</v>
      </c>
      <c r="H22" s="43">
        <f t="shared" si="9"/>
        <v>0</v>
      </c>
    </row>
    <row r="23" ht="12.75" customHeight="1" spans="2:8">
      <c r="B23" s="36" t="s">
        <v>134</v>
      </c>
      <c r="C23" s="36" t="s">
        <v>197</v>
      </c>
      <c r="D23" s="36" t="s">
        <v>198</v>
      </c>
      <c r="E23" s="36" t="s">
        <v>199</v>
      </c>
      <c r="F23" s="36" t="s">
        <v>200</v>
      </c>
      <c r="G23" s="36" t="s">
        <v>201</v>
      </c>
      <c r="H23" s="36" t="s">
        <v>202</v>
      </c>
    </row>
    <row r="24" ht="12.75" customHeight="1" spans="2:8">
      <c r="B24" s="37" t="s">
        <v>220</v>
      </c>
      <c r="C24" s="42">
        <v>0.05</v>
      </c>
      <c r="D24" s="43">
        <f t="shared" ref="D24:H24" si="10">C24</f>
        <v>0.05</v>
      </c>
      <c r="E24" s="43">
        <f t="shared" si="10"/>
        <v>0.05</v>
      </c>
      <c r="F24" s="43">
        <f t="shared" si="10"/>
        <v>0.05</v>
      </c>
      <c r="G24" s="43">
        <f t="shared" si="10"/>
        <v>0.05</v>
      </c>
      <c r="H24" s="43">
        <f t="shared" si="10"/>
        <v>0.05</v>
      </c>
    </row>
    <row r="25" ht="12.75" customHeight="1" spans="2:8">
      <c r="B25" s="44" t="s">
        <v>221</v>
      </c>
      <c r="C25" s="34">
        <v>0.985</v>
      </c>
      <c r="D25" s="35">
        <f t="shared" ref="D25:H25" si="11">C25</f>
        <v>0.985</v>
      </c>
      <c r="E25" s="35">
        <f t="shared" si="11"/>
        <v>0.985</v>
      </c>
      <c r="F25" s="35">
        <f t="shared" si="11"/>
        <v>0.985</v>
      </c>
      <c r="G25" s="35">
        <f t="shared" si="11"/>
        <v>0.985</v>
      </c>
      <c r="H25" s="35">
        <f t="shared" si="11"/>
        <v>0.985</v>
      </c>
    </row>
    <row r="26" ht="12.75" customHeight="1" spans="2:8">
      <c r="B26" s="37" t="s">
        <v>222</v>
      </c>
      <c r="C26" s="34">
        <v>0.01</v>
      </c>
      <c r="D26" s="35">
        <f t="shared" ref="D26:H26" si="12">C26</f>
        <v>0.01</v>
      </c>
      <c r="E26" s="35">
        <f t="shared" si="12"/>
        <v>0.01</v>
      </c>
      <c r="F26" s="35">
        <f t="shared" si="12"/>
        <v>0.01</v>
      </c>
      <c r="G26" s="35">
        <f t="shared" si="12"/>
        <v>0.01</v>
      </c>
      <c r="H26" s="35">
        <f t="shared" si="12"/>
        <v>0.01</v>
      </c>
    </row>
    <row r="27" ht="12.75" customHeight="1" spans="2:8">
      <c r="B27" s="37" t="s">
        <v>223</v>
      </c>
      <c r="C27" s="9">
        <v>9</v>
      </c>
      <c r="D27" s="45">
        <f t="shared" ref="D27:H27" si="13">C27</f>
        <v>9</v>
      </c>
      <c r="E27" s="45">
        <f t="shared" si="13"/>
        <v>9</v>
      </c>
      <c r="F27" s="45">
        <f t="shared" si="13"/>
        <v>9</v>
      </c>
      <c r="G27" s="45">
        <f t="shared" si="13"/>
        <v>9</v>
      </c>
      <c r="H27" s="45">
        <f t="shared" si="13"/>
        <v>9</v>
      </c>
    </row>
    <row r="28" ht="12.75" customHeight="1" spans="2:8">
      <c r="B28" s="37" t="s">
        <v>224</v>
      </c>
      <c r="C28" s="34">
        <v>0.005</v>
      </c>
      <c r="D28" s="35">
        <f t="shared" ref="D28:H28" si="14">C28</f>
        <v>0.005</v>
      </c>
      <c r="E28" s="35">
        <f t="shared" si="14"/>
        <v>0.005</v>
      </c>
      <c r="F28" s="35">
        <f t="shared" si="14"/>
        <v>0.005</v>
      </c>
      <c r="G28" s="35">
        <f t="shared" si="14"/>
        <v>0.005</v>
      </c>
      <c r="H28" s="35">
        <f t="shared" si="14"/>
        <v>0.005</v>
      </c>
    </row>
    <row r="29" ht="12.75" customHeight="1" spans="2:8">
      <c r="B29" s="37" t="s">
        <v>223</v>
      </c>
      <c r="C29" s="9">
        <v>3</v>
      </c>
      <c r="D29" s="45">
        <f t="shared" ref="D29:H29" si="15">C29</f>
        <v>3</v>
      </c>
      <c r="E29" s="45">
        <f t="shared" si="15"/>
        <v>3</v>
      </c>
      <c r="F29" s="45">
        <f t="shared" si="15"/>
        <v>3</v>
      </c>
      <c r="G29" s="45">
        <f t="shared" si="15"/>
        <v>3</v>
      </c>
      <c r="H29" s="45">
        <f t="shared" si="15"/>
        <v>3</v>
      </c>
    </row>
    <row r="30" ht="12.75" customHeight="1" spans="2:8">
      <c r="B30" s="37" t="s">
        <v>225</v>
      </c>
      <c r="C30" s="38">
        <f>'AEE (30h)'!D24+'AEE (30h)'!D33</f>
        <v>5139.62166544445</v>
      </c>
      <c r="D30" s="38">
        <f>'AEE (30h)'!E24+'AEE (30h)'!E33</f>
        <v>0</v>
      </c>
      <c r="E30" s="38">
        <f>'AEE (30h)'!F24+'AEE (30h)'!F33</f>
        <v>0</v>
      </c>
      <c r="F30" s="38">
        <f>'AEE (30h)'!G24+'AEE (30h)'!G33</f>
        <v>0</v>
      </c>
      <c r="G30" s="38">
        <f>'AEE (30h)'!H24+'AEE (30h)'!H33</f>
        <v>0</v>
      </c>
      <c r="H30" s="38">
        <f>'AEE (30h)'!I24+'AEE (30h)'!I33</f>
        <v>0</v>
      </c>
    </row>
    <row r="31" ht="12.75" customHeight="1" spans="2:8">
      <c r="B31" s="37" t="s">
        <v>226</v>
      </c>
      <c r="C31" s="38">
        <f>'AEE (30h)'!D24+'AEE (30h)'!D31</f>
        <v>4714.85954433333</v>
      </c>
      <c r="D31" s="38">
        <f>'AEE (30h)'!E24+'AEE (30h)'!E31</f>
        <v>0</v>
      </c>
      <c r="E31" s="38">
        <f>'AEE (30h)'!F24+'AEE (30h)'!F31</f>
        <v>0</v>
      </c>
      <c r="F31" s="38">
        <f>'AEE (30h)'!G24+'AEE (30h)'!G31</f>
        <v>0</v>
      </c>
      <c r="G31" s="38">
        <f>'AEE (30h)'!H24+'AEE (30h)'!H31</f>
        <v>0</v>
      </c>
      <c r="H31" s="38">
        <f>'AEE (30h)'!I24+'AEE (30h)'!I31</f>
        <v>0</v>
      </c>
    </row>
    <row r="32" ht="12.75" customHeight="1" spans="2:8">
      <c r="B32" s="37" t="s">
        <v>227</v>
      </c>
      <c r="C32" s="38">
        <f>('AEE (30h)'!D24-'AEE (30h)'!D23)+('AEE (30h)'!D59+'AEE (30h)'!D60)</f>
        <v>3903.57909</v>
      </c>
      <c r="D32" s="38">
        <f>('AEE (30h)'!E24-'AEE (30h)'!E23)+('AEE (30h)'!E59+'AEE (30h)'!E60)</f>
        <v>0</v>
      </c>
      <c r="E32" s="38">
        <f>('AEE (30h)'!F24-'AEE (30h)'!F23)+('AEE (30h)'!F59+'AEE (30h)'!F60)</f>
        <v>0</v>
      </c>
      <c r="F32" s="38">
        <f>('AEE (30h)'!G24-'AEE (30h)'!G23)+('AEE (30h)'!G59+'AEE (30h)'!G60)</f>
        <v>0</v>
      </c>
      <c r="G32" s="38">
        <f>('AEE (30h)'!H24-'AEE (30h)'!H23)+('AEE (30h)'!H59+'AEE (30h)'!H60)</f>
        <v>0</v>
      </c>
      <c r="H32" s="38">
        <f>('AEE (30h)'!I24-'AEE (30h)'!I23)+('AEE (30h)'!I59+'AEE (30h)'!I60)</f>
        <v>0</v>
      </c>
    </row>
    <row r="33" ht="12.75" customHeight="1" spans="2:8">
      <c r="B33" s="37" t="s">
        <v>228</v>
      </c>
      <c r="C33" s="38">
        <f>'AEE (30h)'!D24-'AEE (30h)'!D23</f>
        <v>3822.85909</v>
      </c>
      <c r="D33" s="38">
        <f>'AEE (30h)'!E24-'AEE (30h)'!E23</f>
        <v>0</v>
      </c>
      <c r="E33" s="38">
        <f>'AEE (30h)'!F24-'AEE (30h)'!F23</f>
        <v>0</v>
      </c>
      <c r="F33" s="38">
        <f>'AEE (30h)'!G24-'AEE (30h)'!G23</f>
        <v>0</v>
      </c>
      <c r="G33" s="38">
        <f>'AEE (30h)'!H24-'AEE (30h)'!H23</f>
        <v>0</v>
      </c>
      <c r="H33" s="38">
        <f>'AEE (30h)'!I24-'AEE (30h)'!I23</f>
        <v>0</v>
      </c>
    </row>
    <row r="34" ht="12.75" customHeight="1" spans="2:8">
      <c r="B34" s="36" t="s">
        <v>229</v>
      </c>
      <c r="C34" s="36" t="s">
        <v>197</v>
      </c>
      <c r="D34" s="36" t="s">
        <v>198</v>
      </c>
      <c r="E34" s="36" t="s">
        <v>199</v>
      </c>
      <c r="F34" s="36" t="s">
        <v>200</v>
      </c>
      <c r="G34" s="36" t="s">
        <v>201</v>
      </c>
      <c r="H34" s="36" t="s">
        <v>202</v>
      </c>
    </row>
    <row r="35" ht="12.75" customHeight="1" spans="2:8">
      <c r="B35" s="37" t="s">
        <v>230</v>
      </c>
      <c r="C35" s="38">
        <f>('AEE (30h)'!D142+'AEE (30h)'!D143+'AEE (30h)'!D144+'AEE (30h)'!D100+('AEE (30h)'!D146-('Parâmetros TILs (30h)'!H74+'Parâmetros TILs (30h)'!H95)))</f>
        <v>8499.57459669663</v>
      </c>
      <c r="D35" s="38">
        <f>('AEE (30h)'!E142+'AEE (30h)'!E143+'AEE (30h)'!E144+'AEE (30h)'!E100+('AEE (30h)'!E146-('Parâmetros TILs (30h)'!I74+'Parâmetros TILs (30h)'!I95)))</f>
        <v>0</v>
      </c>
      <c r="E35" s="38">
        <f>('AEE (30h)'!F142+'AEE (30h)'!F143+'AEE (30h)'!F144+'AEE (30h)'!F100+('AEE (30h)'!F146-('Parâmetros TILs (30h)'!J74+'Parâmetros TILs (30h)'!J95)))</f>
        <v>0</v>
      </c>
      <c r="F35" s="38">
        <f>('AEE (30h)'!G142+'AEE (30h)'!G143+'AEE (30h)'!G144+'AEE (30h)'!G100+('AEE (30h)'!G146-('Parâmetros TILs (30h)'!K74+'Parâmetros TILs (30h)'!K95)))</f>
        <v>0</v>
      </c>
      <c r="G35" s="38">
        <f>('AEE (30h)'!H142+'AEE (30h)'!H143+'AEE (30h)'!H144+'AEE (30h)'!H100+('AEE (30h)'!H146-('Parâmetros TILs (30h)'!L74+'Parâmetros TILs (30h)'!L95)))</f>
        <v>0</v>
      </c>
      <c r="H35" s="38">
        <f>('AEE (30h)'!I142+'AEE (30h)'!I143+'AEE (30h)'!I144+'AEE (30h)'!I100+('AEE (30h)'!I146-('Parâmetros TILs (30h)'!M74+'Parâmetros TILs (30h)'!M95)))</f>
        <v>0</v>
      </c>
    </row>
    <row r="36" ht="12.75" customHeight="1" spans="2:8">
      <c r="B36" s="37" t="s">
        <v>231</v>
      </c>
      <c r="C36" s="38">
        <f>('AEE (30h)'!D24-'AEE (30h)'!D23)+'AEE (30h)'!D31</f>
        <v>4141.43068083333</v>
      </c>
      <c r="D36" s="38">
        <f>('AEE (30h)'!E24-'AEE (30h)'!E23)+'AEE (30h)'!E31</f>
        <v>0</v>
      </c>
      <c r="E36" s="38">
        <f>('AEE (30h)'!F24-'AEE (30h)'!F23)+'AEE (30h)'!F31</f>
        <v>0</v>
      </c>
      <c r="F36" s="38">
        <f>('AEE (30h)'!G24-'AEE (30h)'!G23)+'AEE (30h)'!G31</f>
        <v>0</v>
      </c>
      <c r="G36" s="38">
        <f>('AEE (30h)'!H24-'AEE (30h)'!H23)+'AEE (30h)'!H31</f>
        <v>0</v>
      </c>
      <c r="H36" s="38">
        <f>('AEE (30h)'!I24-'AEE (30h)'!I23)+'AEE (30h)'!I31</f>
        <v>0</v>
      </c>
    </row>
    <row r="37" ht="12.75" customHeight="1" spans="2:8">
      <c r="B37" s="37" t="s">
        <v>232</v>
      </c>
      <c r="C37" s="9">
        <f>6.1198</f>
        <v>6.1198</v>
      </c>
      <c r="D37" s="45">
        <f t="shared" ref="D37:E37" si="16">C37</f>
        <v>6.1198</v>
      </c>
      <c r="E37" s="45">
        <f t="shared" si="16"/>
        <v>6.1198</v>
      </c>
      <c r="F37" s="9">
        <f>6.1198</f>
        <v>6.1198</v>
      </c>
      <c r="G37" s="45">
        <f t="shared" ref="G37:H37" si="17">F37</f>
        <v>6.1198</v>
      </c>
      <c r="H37" s="45">
        <f t="shared" si="17"/>
        <v>6.1198</v>
      </c>
    </row>
    <row r="38" ht="12.75" customHeight="1" spans="2:8">
      <c r="B38" s="37" t="s">
        <v>233</v>
      </c>
      <c r="C38" s="9">
        <f>0.3269</f>
        <v>0.3269</v>
      </c>
      <c r="D38" s="45">
        <f t="shared" ref="D38:E38" si="18">C38</f>
        <v>0.3269</v>
      </c>
      <c r="E38" s="45">
        <f t="shared" si="18"/>
        <v>0.3269</v>
      </c>
      <c r="F38" s="9">
        <f>0.3269</f>
        <v>0.3269</v>
      </c>
      <c r="G38" s="45">
        <f t="shared" ref="G38:H38" si="19">F38</f>
        <v>0.3269</v>
      </c>
      <c r="H38" s="45">
        <f t="shared" si="19"/>
        <v>0.3269</v>
      </c>
    </row>
    <row r="39" ht="12.75" customHeight="1" spans="2:8">
      <c r="B39" s="37" t="s">
        <v>234</v>
      </c>
      <c r="C39" s="9">
        <f>0.4829</f>
        <v>0.4829</v>
      </c>
      <c r="D39" s="45">
        <f t="shared" ref="D39:E39" si="20">C39</f>
        <v>0.4829</v>
      </c>
      <c r="E39" s="45">
        <f t="shared" si="20"/>
        <v>0.4829</v>
      </c>
      <c r="F39" s="9">
        <f>0.4829</f>
        <v>0.4829</v>
      </c>
      <c r="G39" s="45">
        <f t="shared" ref="G39:H39" si="21">F39</f>
        <v>0.4829</v>
      </c>
      <c r="H39" s="45">
        <f t="shared" si="21"/>
        <v>0.4829</v>
      </c>
    </row>
    <row r="40" ht="12.75" customHeight="1" spans="2:8">
      <c r="B40" s="37" t="s">
        <v>235</v>
      </c>
      <c r="C40" s="46">
        <f>1.1225%</f>
        <v>0.011225</v>
      </c>
      <c r="D40" s="47">
        <f t="shared" ref="D40:E40" si="22">C40</f>
        <v>0.011225</v>
      </c>
      <c r="E40" s="47">
        <f t="shared" si="22"/>
        <v>0.011225</v>
      </c>
      <c r="F40" s="46">
        <f>1.1225%</f>
        <v>0.011225</v>
      </c>
      <c r="G40" s="47">
        <f t="shared" ref="G40:H40" si="23">F40</f>
        <v>0.011225</v>
      </c>
      <c r="H40" s="47">
        <f t="shared" si="23"/>
        <v>0.011225</v>
      </c>
    </row>
    <row r="41" ht="12.75" customHeight="1" spans="2:8">
      <c r="B41" s="48"/>
      <c r="C41" s="49"/>
      <c r="D41" s="49"/>
      <c r="E41" s="28"/>
      <c r="F41" s="28"/>
      <c r="G41" s="28"/>
      <c r="H41" s="28"/>
    </row>
    <row r="42" ht="13.2" spans="2:8">
      <c r="B42" s="1" t="s">
        <v>236</v>
      </c>
      <c r="C42" s="2"/>
      <c r="D42" s="2"/>
      <c r="E42" s="2"/>
      <c r="F42" s="2"/>
      <c r="G42" s="2"/>
      <c r="H42" s="2"/>
    </row>
    <row r="43" ht="13.2" spans="2:2">
      <c r="B43" s="2"/>
    </row>
    <row r="44" ht="9.75" customHeight="1" spans="3:8">
      <c r="C44" s="28"/>
      <c r="D44" s="28"/>
      <c r="E44" s="28"/>
      <c r="F44" s="28"/>
      <c r="G44" s="28"/>
      <c r="H44" s="28"/>
    </row>
    <row r="45" ht="13.2" spans="2:8">
      <c r="B45" s="1" t="s">
        <v>237</v>
      </c>
      <c r="C45" s="2"/>
      <c r="D45" s="2"/>
      <c r="E45" s="2"/>
      <c r="F45" s="2"/>
      <c r="G45" s="2"/>
      <c r="H45" s="2"/>
    </row>
    <row r="46" ht="13.2" spans="2:2">
      <c r="B46" s="2"/>
    </row>
    <row r="47" ht="12.75" customHeight="1" spans="2:8">
      <c r="B47" s="50"/>
      <c r="C47" s="28"/>
      <c r="D47" s="51" t="s">
        <v>28</v>
      </c>
      <c r="E47" s="51" t="s">
        <v>238</v>
      </c>
      <c r="F47" s="51" t="s">
        <v>239</v>
      </c>
      <c r="G47" s="51" t="s">
        <v>240</v>
      </c>
      <c r="H47" s="51" t="s">
        <v>241</v>
      </c>
    </row>
    <row r="48" ht="12.75" customHeight="1" spans="2:8">
      <c r="B48" s="50"/>
      <c r="C48" s="28"/>
      <c r="D48" s="52">
        <v>1</v>
      </c>
      <c r="E48" s="53">
        <f t="shared" ref="E48:F48" si="24">0</f>
        <v>0</v>
      </c>
      <c r="F48" s="52">
        <f t="shared" si="24"/>
        <v>0</v>
      </c>
      <c r="G48" s="52">
        <f t="shared" ref="G48:G50" si="25">1</f>
        <v>1</v>
      </c>
      <c r="H48" s="53">
        <f t="shared" ref="H48:H50" si="26">E48*F48/G48</f>
        <v>0</v>
      </c>
    </row>
    <row r="49" ht="12.75" customHeight="1" spans="2:8">
      <c r="B49" s="50"/>
      <c r="C49" s="28"/>
      <c r="D49" s="52">
        <v>2</v>
      </c>
      <c r="E49" s="53">
        <f t="shared" ref="E49:F49" si="27">0</f>
        <v>0</v>
      </c>
      <c r="F49" s="52">
        <f t="shared" si="27"/>
        <v>0</v>
      </c>
      <c r="G49" s="52">
        <f t="shared" si="25"/>
        <v>1</v>
      </c>
      <c r="H49" s="53">
        <f t="shared" si="26"/>
        <v>0</v>
      </c>
    </row>
    <row r="50" ht="12.75" customHeight="1" spans="2:8">
      <c r="B50" s="50"/>
      <c r="C50" s="28"/>
      <c r="D50" s="52">
        <v>3</v>
      </c>
      <c r="E50" s="53">
        <f t="shared" ref="E50:F50" si="28">0</f>
        <v>0</v>
      </c>
      <c r="F50" s="52">
        <f t="shared" si="28"/>
        <v>0</v>
      </c>
      <c r="G50" s="52">
        <f t="shared" si="25"/>
        <v>1</v>
      </c>
      <c r="H50" s="53">
        <f t="shared" si="26"/>
        <v>0</v>
      </c>
    </row>
    <row r="51" ht="12.75" customHeight="1" spans="2:8">
      <c r="B51" s="50"/>
      <c r="C51" s="28"/>
      <c r="D51" s="54" t="s">
        <v>242</v>
      </c>
      <c r="E51" s="16"/>
      <c r="F51" s="16"/>
      <c r="G51" s="17"/>
      <c r="H51" s="55">
        <f>SUM(H48:H50)</f>
        <v>0</v>
      </c>
    </row>
    <row r="52" ht="12.75" customHeight="1" spans="2:8">
      <c r="B52" s="56"/>
      <c r="C52" s="56"/>
      <c r="D52" s="56"/>
      <c r="E52" s="56"/>
      <c r="F52" s="56"/>
      <c r="G52" s="56"/>
      <c r="H52" s="56"/>
    </row>
    <row r="53" ht="12.75" customHeight="1" spans="2:8">
      <c r="B53" s="1" t="s">
        <v>243</v>
      </c>
      <c r="C53" s="2"/>
      <c r="D53" s="2"/>
      <c r="E53" s="2"/>
      <c r="F53" s="2"/>
      <c r="G53" s="2"/>
      <c r="H53" s="2"/>
    </row>
    <row r="54" ht="12.75" customHeight="1" spans="2:8">
      <c r="B54" s="50"/>
      <c r="C54" s="28"/>
      <c r="D54" s="51" t="s">
        <v>28</v>
      </c>
      <c r="E54" s="51" t="s">
        <v>238</v>
      </c>
      <c r="F54" s="51" t="s">
        <v>239</v>
      </c>
      <c r="G54" s="51" t="s">
        <v>244</v>
      </c>
      <c r="H54" s="51" t="s">
        <v>241</v>
      </c>
    </row>
    <row r="55" ht="12.75" customHeight="1" spans="2:8">
      <c r="B55" s="50"/>
      <c r="C55" s="28"/>
      <c r="D55" s="52">
        <f t="shared" ref="D55:D57" si="29">D48</f>
        <v>1</v>
      </c>
      <c r="E55" s="53">
        <f t="shared" ref="E55:E57" si="30">E48*1.0519528</f>
        <v>0</v>
      </c>
      <c r="F55" s="52">
        <f t="shared" ref="F55:G55" si="31">F48</f>
        <v>0</v>
      </c>
      <c r="G55" s="52">
        <f t="shared" si="31"/>
        <v>1</v>
      </c>
      <c r="H55" s="53">
        <f t="shared" ref="H55:H57" si="32">E55*F55/G55</f>
        <v>0</v>
      </c>
    </row>
    <row r="56" ht="12.75" customHeight="1" spans="2:8">
      <c r="B56" s="50"/>
      <c r="C56" s="28"/>
      <c r="D56" s="52">
        <f t="shared" si="29"/>
        <v>2</v>
      </c>
      <c r="E56" s="53">
        <f t="shared" si="30"/>
        <v>0</v>
      </c>
      <c r="F56" s="52">
        <f t="shared" ref="F56:G56" si="33">F49</f>
        <v>0</v>
      </c>
      <c r="G56" s="52">
        <f t="shared" si="33"/>
        <v>1</v>
      </c>
      <c r="H56" s="53">
        <f t="shared" si="32"/>
        <v>0</v>
      </c>
    </row>
    <row r="57" ht="12.75" customHeight="1" spans="2:8">
      <c r="B57" s="50"/>
      <c r="C57" s="28"/>
      <c r="D57" s="52">
        <f t="shared" si="29"/>
        <v>3</v>
      </c>
      <c r="E57" s="53">
        <f t="shared" si="30"/>
        <v>0</v>
      </c>
      <c r="F57" s="52">
        <f t="shared" ref="F57:G57" si="34">F50</f>
        <v>0</v>
      </c>
      <c r="G57" s="52">
        <f t="shared" si="34"/>
        <v>1</v>
      </c>
      <c r="H57" s="53">
        <f t="shared" si="32"/>
        <v>0</v>
      </c>
    </row>
    <row r="58" ht="12.75" customHeight="1" spans="2:8">
      <c r="B58" s="50"/>
      <c r="C58" s="28"/>
      <c r="D58" s="54" t="s">
        <v>242</v>
      </c>
      <c r="E58" s="16"/>
      <c r="F58" s="16"/>
      <c r="G58" s="17"/>
      <c r="H58" s="55">
        <f>SUM(H55:H57)</f>
        <v>0</v>
      </c>
    </row>
    <row r="59" ht="12.75" customHeight="1" spans="2:8">
      <c r="B59" s="50"/>
      <c r="C59" s="28"/>
      <c r="D59" s="57" t="s">
        <v>245</v>
      </c>
      <c r="E59" s="27"/>
      <c r="F59" s="27"/>
      <c r="G59" s="27"/>
      <c r="H59" s="27"/>
    </row>
    <row r="60" ht="12.75" customHeight="1" spans="2:8">
      <c r="B60" s="56"/>
      <c r="C60" s="56"/>
      <c r="D60" s="56"/>
      <c r="E60" s="56"/>
      <c r="F60" s="56"/>
      <c r="G60" s="56"/>
      <c r="H60" s="56"/>
    </row>
    <row r="61" ht="12.75" customHeight="1" spans="2:8">
      <c r="B61" s="1" t="s">
        <v>246</v>
      </c>
      <c r="C61" s="2"/>
      <c r="D61" s="2"/>
      <c r="E61" s="2"/>
      <c r="F61" s="2"/>
      <c r="G61" s="2"/>
      <c r="H61" s="2"/>
    </row>
    <row r="62" ht="12.75" customHeight="1" spans="2:8">
      <c r="B62" s="50"/>
      <c r="C62" s="28"/>
      <c r="D62" s="51" t="s">
        <v>28</v>
      </c>
      <c r="E62" s="51" t="s">
        <v>238</v>
      </c>
      <c r="F62" s="51" t="s">
        <v>239</v>
      </c>
      <c r="G62" s="51" t="s">
        <v>244</v>
      </c>
      <c r="H62" s="51" t="s">
        <v>241</v>
      </c>
    </row>
    <row r="63" ht="12.75" customHeight="1" spans="2:8">
      <c r="B63" s="50"/>
      <c r="C63" s="28"/>
      <c r="D63" s="52">
        <f t="shared" ref="D63:D65" si="35">D48</f>
        <v>1</v>
      </c>
      <c r="E63" s="53">
        <f t="shared" ref="E63:E65" si="36">E55*1.0519528</f>
        <v>0</v>
      </c>
      <c r="F63" s="52">
        <f t="shared" ref="F63:G63" si="37">F48</f>
        <v>0</v>
      </c>
      <c r="G63" s="52">
        <f t="shared" si="37"/>
        <v>1</v>
      </c>
      <c r="H63" s="53">
        <f t="shared" ref="H63:H65" si="38">E63*F63/G63</f>
        <v>0</v>
      </c>
    </row>
    <row r="64" ht="12.75" customHeight="1" spans="2:8">
      <c r="B64" s="50"/>
      <c r="C64" s="28"/>
      <c r="D64" s="52">
        <f t="shared" si="35"/>
        <v>2</v>
      </c>
      <c r="E64" s="53">
        <f t="shared" si="36"/>
        <v>0</v>
      </c>
      <c r="F64" s="52">
        <f t="shared" ref="F64:G64" si="39">F49</f>
        <v>0</v>
      </c>
      <c r="G64" s="52">
        <f t="shared" si="39"/>
        <v>1</v>
      </c>
      <c r="H64" s="53">
        <f t="shared" si="38"/>
        <v>0</v>
      </c>
    </row>
    <row r="65" ht="12.75" customHeight="1" spans="2:8">
      <c r="B65" s="50"/>
      <c r="C65" s="28"/>
      <c r="D65" s="52">
        <f t="shared" si="35"/>
        <v>3</v>
      </c>
      <c r="E65" s="53">
        <f t="shared" si="36"/>
        <v>0</v>
      </c>
      <c r="F65" s="52">
        <f t="shared" ref="F65:G65" si="40">F50</f>
        <v>0</v>
      </c>
      <c r="G65" s="52">
        <f t="shared" si="40"/>
        <v>1</v>
      </c>
      <c r="H65" s="53">
        <f t="shared" si="38"/>
        <v>0</v>
      </c>
    </row>
    <row r="66" ht="12.75" customHeight="1" spans="2:8">
      <c r="B66" s="50"/>
      <c r="C66" s="28"/>
      <c r="D66" s="54" t="s">
        <v>242</v>
      </c>
      <c r="E66" s="16"/>
      <c r="F66" s="16"/>
      <c r="G66" s="17"/>
      <c r="H66" s="55">
        <f>SUM(H63:H65)</f>
        <v>0</v>
      </c>
    </row>
    <row r="67" ht="12.75" customHeight="1" spans="2:8">
      <c r="B67" s="50"/>
      <c r="C67" s="28"/>
      <c r="D67" s="57" t="s">
        <v>245</v>
      </c>
      <c r="E67" s="27"/>
      <c r="F67" s="27"/>
      <c r="G67" s="27"/>
      <c r="H67" s="27"/>
    </row>
    <row r="68" ht="12.75" customHeight="1" spans="2:8">
      <c r="B68" s="56"/>
      <c r="C68" s="56"/>
      <c r="D68" s="56"/>
      <c r="E68" s="56"/>
      <c r="F68" s="56"/>
      <c r="G68" s="56"/>
      <c r="H68" s="56"/>
    </row>
    <row r="69" ht="12.75" customHeight="1" spans="2:8">
      <c r="B69" s="1" t="s">
        <v>247</v>
      </c>
      <c r="C69" s="2"/>
      <c r="D69" s="2"/>
      <c r="E69" s="2"/>
      <c r="F69" s="2"/>
      <c r="G69" s="2"/>
      <c r="H69" s="2"/>
    </row>
    <row r="70" ht="12.75" customHeight="1" spans="2:2">
      <c r="B70" s="2"/>
    </row>
    <row r="71" ht="12.75" customHeight="1" spans="2:8">
      <c r="B71" s="50"/>
      <c r="C71" s="28"/>
      <c r="D71" s="29" t="s">
        <v>28</v>
      </c>
      <c r="E71" s="29" t="s">
        <v>238</v>
      </c>
      <c r="F71" s="29" t="s">
        <v>244</v>
      </c>
      <c r="G71" s="29" t="s">
        <v>248</v>
      </c>
      <c r="H71" s="29" t="s">
        <v>249</v>
      </c>
    </row>
    <row r="72" ht="12.75" customHeight="1" spans="2:8">
      <c r="B72" s="50"/>
      <c r="C72" s="28"/>
      <c r="D72" s="52">
        <v>1</v>
      </c>
      <c r="E72" s="53">
        <f t="shared" ref="E72:E73" si="41">0</f>
        <v>0</v>
      </c>
      <c r="F72" s="52">
        <f t="shared" ref="F72:F73" si="42">1</f>
        <v>1</v>
      </c>
      <c r="G72" s="52">
        <f t="shared" ref="G72:G73" si="43">0</f>
        <v>0</v>
      </c>
      <c r="H72" s="53">
        <f t="shared" ref="H72:H73" si="44">E72/F72*G72</f>
        <v>0</v>
      </c>
    </row>
    <row r="73" ht="12.75" customHeight="1" spans="2:8">
      <c r="B73" s="50"/>
      <c r="C73" s="28"/>
      <c r="D73" s="52">
        <v>2</v>
      </c>
      <c r="E73" s="53">
        <f t="shared" si="41"/>
        <v>0</v>
      </c>
      <c r="F73" s="52">
        <f t="shared" si="42"/>
        <v>1</v>
      </c>
      <c r="G73" s="52">
        <f t="shared" si="43"/>
        <v>0</v>
      </c>
      <c r="H73" s="53">
        <f t="shared" si="44"/>
        <v>0</v>
      </c>
    </row>
    <row r="74" ht="12.75" customHeight="1" spans="2:8">
      <c r="B74" s="50"/>
      <c r="C74" s="28"/>
      <c r="D74" s="54" t="s">
        <v>242</v>
      </c>
      <c r="E74" s="16"/>
      <c r="F74" s="16"/>
      <c r="G74" s="17"/>
      <c r="H74" s="55">
        <f>SUM(H72:H73)</f>
        <v>0</v>
      </c>
    </row>
    <row r="75" ht="12.75" customHeight="1" spans="2:8">
      <c r="B75" s="50"/>
      <c r="C75" s="28"/>
      <c r="D75" s="56"/>
      <c r="E75" s="56"/>
      <c r="F75" s="56"/>
      <c r="G75" s="58"/>
      <c r="H75" s="49"/>
    </row>
    <row r="76" ht="12.75" customHeight="1" spans="2:8">
      <c r="B76" s="1" t="s">
        <v>243</v>
      </c>
      <c r="C76" s="2"/>
      <c r="D76" s="2"/>
      <c r="E76" s="2"/>
      <c r="F76" s="2"/>
      <c r="G76" s="2"/>
      <c r="H76" s="2"/>
    </row>
    <row r="77" ht="12.75" customHeight="1" spans="2:8">
      <c r="B77" s="50"/>
      <c r="C77" s="28"/>
      <c r="D77" s="29" t="s">
        <v>28</v>
      </c>
      <c r="E77" s="29" t="s">
        <v>238</v>
      </c>
      <c r="F77" s="29" t="s">
        <v>244</v>
      </c>
      <c r="G77" s="29" t="s">
        <v>248</v>
      </c>
      <c r="H77" s="29" t="s">
        <v>249</v>
      </c>
    </row>
    <row r="78" ht="12.75" customHeight="1" spans="2:8">
      <c r="B78" s="50"/>
      <c r="C78" s="28"/>
      <c r="D78" s="52">
        <f t="shared" ref="D78:D79" si="45">D72</f>
        <v>1</v>
      </c>
      <c r="E78" s="53">
        <f t="shared" ref="E78:E79" si="46">E72*1.0519528</f>
        <v>0</v>
      </c>
      <c r="F78" s="52">
        <f t="shared" ref="F78:G78" si="47">F72</f>
        <v>1</v>
      </c>
      <c r="G78" s="52">
        <f t="shared" si="47"/>
        <v>0</v>
      </c>
      <c r="H78" s="53">
        <f t="shared" ref="H78:H79" si="48">E78/F78*G78</f>
        <v>0</v>
      </c>
    </row>
    <row r="79" ht="12.75" customHeight="1" spans="2:8">
      <c r="B79" s="50"/>
      <c r="C79" s="28"/>
      <c r="D79" s="52">
        <f t="shared" si="45"/>
        <v>2</v>
      </c>
      <c r="E79" s="53">
        <f t="shared" si="46"/>
        <v>0</v>
      </c>
      <c r="F79" s="52">
        <f t="shared" ref="F79:G79" si="49">F73</f>
        <v>1</v>
      </c>
      <c r="G79" s="52">
        <f t="shared" si="49"/>
        <v>0</v>
      </c>
      <c r="H79" s="53">
        <f t="shared" si="48"/>
        <v>0</v>
      </c>
    </row>
    <row r="80" ht="12.75" customHeight="1" spans="2:8">
      <c r="B80" s="50"/>
      <c r="C80" s="28"/>
      <c r="D80" s="54" t="s">
        <v>242</v>
      </c>
      <c r="E80" s="16"/>
      <c r="F80" s="16"/>
      <c r="G80" s="17"/>
      <c r="H80" s="55">
        <f>SUM(H78:H79)</f>
        <v>0</v>
      </c>
    </row>
    <row r="81" ht="12.75" customHeight="1" spans="2:8">
      <c r="B81" s="50"/>
      <c r="C81" s="28"/>
      <c r="D81" s="57" t="s">
        <v>245</v>
      </c>
      <c r="E81" s="27"/>
      <c r="F81" s="27"/>
      <c r="G81" s="27"/>
      <c r="H81" s="27"/>
    </row>
    <row r="82" ht="12.75" customHeight="1" spans="2:8">
      <c r="B82" s="50"/>
      <c r="C82" s="56"/>
      <c r="D82" s="56"/>
      <c r="E82" s="56"/>
      <c r="F82" s="56"/>
      <c r="G82" s="58"/>
      <c r="H82" s="49"/>
    </row>
    <row r="83" ht="12.75" customHeight="1" spans="2:8">
      <c r="B83" s="1" t="s">
        <v>246</v>
      </c>
      <c r="C83" s="2"/>
      <c r="D83" s="2"/>
      <c r="E83" s="2"/>
      <c r="F83" s="2"/>
      <c r="G83" s="2"/>
      <c r="H83" s="2"/>
    </row>
    <row r="84" ht="12.75" customHeight="1" spans="2:8">
      <c r="B84" s="50"/>
      <c r="C84" s="28"/>
      <c r="D84" s="29" t="s">
        <v>28</v>
      </c>
      <c r="E84" s="29" t="s">
        <v>238</v>
      </c>
      <c r="F84" s="29" t="s">
        <v>244</v>
      </c>
      <c r="G84" s="29" t="s">
        <v>248</v>
      </c>
      <c r="H84" s="29" t="s">
        <v>249</v>
      </c>
    </row>
    <row r="85" ht="12.75" customHeight="1" spans="2:8">
      <c r="B85" s="50"/>
      <c r="C85" s="28"/>
      <c r="D85" s="52">
        <f t="shared" ref="D85:D86" si="50">D72</f>
        <v>1</v>
      </c>
      <c r="E85" s="53">
        <f t="shared" ref="E85:E86" si="51">E78*1.0519528</f>
        <v>0</v>
      </c>
      <c r="F85" s="52">
        <f t="shared" ref="F85:G85" si="52">F72</f>
        <v>1</v>
      </c>
      <c r="G85" s="52">
        <f t="shared" si="52"/>
        <v>0</v>
      </c>
      <c r="H85" s="53">
        <f t="shared" ref="H85:H86" si="53">E85/F85*G85</f>
        <v>0</v>
      </c>
    </row>
    <row r="86" ht="12.75" customHeight="1" spans="2:8">
      <c r="B86" s="50"/>
      <c r="C86" s="28"/>
      <c r="D86" s="52">
        <f t="shared" si="50"/>
        <v>2</v>
      </c>
      <c r="E86" s="53">
        <f t="shared" si="51"/>
        <v>0</v>
      </c>
      <c r="F86" s="52">
        <f t="shared" ref="F86:G86" si="54">F73</f>
        <v>1</v>
      </c>
      <c r="G86" s="52">
        <f t="shared" si="54"/>
        <v>0</v>
      </c>
      <c r="H86" s="53">
        <f t="shared" si="53"/>
        <v>0</v>
      </c>
    </row>
    <row r="87" ht="12.75" customHeight="1" spans="2:8">
      <c r="B87" s="50"/>
      <c r="C87" s="28"/>
      <c r="D87" s="54" t="s">
        <v>242</v>
      </c>
      <c r="E87" s="16"/>
      <c r="F87" s="16"/>
      <c r="G87" s="17"/>
      <c r="H87" s="55">
        <f>SUM(H85:H86)</f>
        <v>0</v>
      </c>
    </row>
    <row r="88" ht="12.75" customHeight="1" spans="2:8">
      <c r="B88" s="50"/>
      <c r="C88" s="28"/>
      <c r="D88" s="57" t="s">
        <v>245</v>
      </c>
      <c r="E88" s="27"/>
      <c r="F88" s="27"/>
      <c r="G88" s="27"/>
      <c r="H88" s="27"/>
    </row>
    <row r="89" ht="12.75" customHeight="1" spans="2:8">
      <c r="B89" s="50"/>
      <c r="C89" s="56"/>
      <c r="D89" s="56"/>
      <c r="E89" s="56"/>
      <c r="F89" s="56"/>
      <c r="G89" s="58"/>
      <c r="H89" s="49"/>
    </row>
    <row r="90" ht="12.75" customHeight="1" spans="2:8">
      <c r="B90" s="1" t="s">
        <v>250</v>
      </c>
      <c r="C90" s="2"/>
      <c r="D90" s="2"/>
      <c r="E90" s="2"/>
      <c r="F90" s="2"/>
      <c r="G90" s="2"/>
      <c r="H90" s="2"/>
    </row>
    <row r="91" ht="12.75" customHeight="1" spans="2:8">
      <c r="B91" s="50"/>
      <c r="C91" s="29" t="s">
        <v>28</v>
      </c>
      <c r="D91" s="29" t="s">
        <v>251</v>
      </c>
      <c r="E91" s="29" t="s">
        <v>252</v>
      </c>
      <c r="F91" s="29" t="s">
        <v>253</v>
      </c>
      <c r="G91" s="29" t="s">
        <v>254</v>
      </c>
      <c r="H91" s="29" t="s">
        <v>255</v>
      </c>
    </row>
    <row r="92" ht="12.75" customHeight="1" spans="2:8">
      <c r="B92" s="50"/>
      <c r="C92" s="52">
        <v>1</v>
      </c>
      <c r="D92" s="53">
        <f t="shared" ref="D92:D94" si="55">0</f>
        <v>0</v>
      </c>
      <c r="E92" s="52">
        <f t="shared" ref="E92:E94" si="56">1</f>
        <v>1</v>
      </c>
      <c r="F92" s="53">
        <f t="shared" ref="F92:G92" si="57">0</f>
        <v>0</v>
      </c>
      <c r="G92" s="52">
        <f t="shared" si="57"/>
        <v>0</v>
      </c>
      <c r="H92" s="53">
        <f t="shared" ref="H92:H94" si="58">((D92/E92)+(D92*F92))*G92</f>
        <v>0</v>
      </c>
    </row>
    <row r="93" ht="12.75" customHeight="1" spans="2:8">
      <c r="B93" s="50"/>
      <c r="C93" s="52">
        <v>2</v>
      </c>
      <c r="D93" s="53">
        <f t="shared" si="55"/>
        <v>0</v>
      </c>
      <c r="E93" s="52">
        <f t="shared" si="56"/>
        <v>1</v>
      </c>
      <c r="F93" s="53">
        <f t="shared" ref="F93:G93" si="59">F92</f>
        <v>0</v>
      </c>
      <c r="G93" s="52">
        <f t="shared" si="59"/>
        <v>0</v>
      </c>
      <c r="H93" s="53">
        <f t="shared" si="58"/>
        <v>0</v>
      </c>
    </row>
    <row r="94" ht="12.75" customHeight="1" spans="2:8">
      <c r="B94" s="50"/>
      <c r="C94" s="52">
        <v>3</v>
      </c>
      <c r="D94" s="53">
        <f t="shared" si="55"/>
        <v>0</v>
      </c>
      <c r="E94" s="52">
        <f t="shared" si="56"/>
        <v>1</v>
      </c>
      <c r="F94" s="53">
        <f t="shared" ref="F94:G94" si="60">F93</f>
        <v>0</v>
      </c>
      <c r="G94" s="52">
        <f t="shared" si="60"/>
        <v>0</v>
      </c>
      <c r="H94" s="53">
        <f t="shared" si="58"/>
        <v>0</v>
      </c>
    </row>
    <row r="95" ht="12.75" customHeight="1" spans="2:8">
      <c r="B95" s="50"/>
      <c r="C95" s="54" t="s">
        <v>242</v>
      </c>
      <c r="D95" s="16"/>
      <c r="E95" s="16"/>
      <c r="F95" s="16"/>
      <c r="G95" s="17"/>
      <c r="H95" s="55">
        <f>SUM(H92:H94)</f>
        <v>0</v>
      </c>
    </row>
    <row r="96" ht="12.75" customHeight="1" spans="2:8">
      <c r="B96" s="50"/>
      <c r="C96" s="59"/>
      <c r="D96" s="59"/>
      <c r="E96" s="59"/>
      <c r="F96" s="59"/>
      <c r="G96" s="59"/>
      <c r="H96" s="60"/>
    </row>
    <row r="97" ht="12.75" customHeight="1" spans="2:8">
      <c r="B97" s="1" t="s">
        <v>243</v>
      </c>
      <c r="C97" s="2"/>
      <c r="D97" s="2"/>
      <c r="E97" s="2"/>
      <c r="F97" s="2"/>
      <c r="G97" s="2"/>
      <c r="H97" s="2"/>
    </row>
    <row r="98" ht="12.75" customHeight="1" spans="2:8">
      <c r="B98" s="50"/>
      <c r="C98" s="29" t="s">
        <v>28</v>
      </c>
      <c r="D98" s="29" t="s">
        <v>251</v>
      </c>
      <c r="E98" s="29" t="s">
        <v>252</v>
      </c>
      <c r="F98" s="29" t="s">
        <v>253</v>
      </c>
      <c r="G98" s="29" t="s">
        <v>254</v>
      </c>
      <c r="H98" s="29" t="s">
        <v>255</v>
      </c>
    </row>
    <row r="99" ht="12.75" customHeight="1" spans="2:8">
      <c r="B99" s="50"/>
      <c r="C99" s="52">
        <f t="shared" ref="C99:C101" si="61">C92</f>
        <v>1</v>
      </c>
      <c r="D99" s="53">
        <f t="shared" ref="D99:D101" si="62">D92*1.0519528</f>
        <v>0</v>
      </c>
      <c r="E99" s="52">
        <f t="shared" ref="E99:E101" si="63">E92</f>
        <v>1</v>
      </c>
      <c r="F99" s="53">
        <f t="shared" ref="F99:G99" si="64">0</f>
        <v>0</v>
      </c>
      <c r="G99" s="52">
        <f t="shared" si="64"/>
        <v>0</v>
      </c>
      <c r="H99" s="53">
        <f t="shared" ref="H99:H101" si="65">((D99/E99)+(D99*F99))*G99</f>
        <v>0</v>
      </c>
    </row>
    <row r="100" ht="12.75" customHeight="1" spans="2:8">
      <c r="B100" s="50"/>
      <c r="C100" s="52">
        <f t="shared" si="61"/>
        <v>2</v>
      </c>
      <c r="D100" s="53">
        <f t="shared" si="62"/>
        <v>0</v>
      </c>
      <c r="E100" s="52">
        <f t="shared" si="63"/>
        <v>1</v>
      </c>
      <c r="F100" s="53">
        <f t="shared" ref="F100:G100" si="66">F99</f>
        <v>0</v>
      </c>
      <c r="G100" s="52">
        <f t="shared" si="66"/>
        <v>0</v>
      </c>
      <c r="H100" s="53">
        <f t="shared" si="65"/>
        <v>0</v>
      </c>
    </row>
    <row r="101" ht="12.75" customHeight="1" spans="2:8">
      <c r="B101" s="50"/>
      <c r="C101" s="52">
        <f t="shared" si="61"/>
        <v>3</v>
      </c>
      <c r="D101" s="53">
        <f t="shared" si="62"/>
        <v>0</v>
      </c>
      <c r="E101" s="52">
        <f t="shared" si="63"/>
        <v>1</v>
      </c>
      <c r="F101" s="53">
        <f t="shared" ref="F101:G101" si="67">F100</f>
        <v>0</v>
      </c>
      <c r="G101" s="52">
        <f t="shared" si="67"/>
        <v>0</v>
      </c>
      <c r="H101" s="53">
        <f t="shared" si="65"/>
        <v>0</v>
      </c>
    </row>
    <row r="102" ht="12.75" customHeight="1" spans="2:8">
      <c r="B102" s="50"/>
      <c r="C102" s="54" t="s">
        <v>242</v>
      </c>
      <c r="D102" s="16"/>
      <c r="E102" s="16"/>
      <c r="F102" s="16"/>
      <c r="G102" s="17"/>
      <c r="H102" s="55">
        <f>SUM(H99:H101)</f>
        <v>0</v>
      </c>
    </row>
    <row r="103" ht="15.75" customHeight="1" spans="2:8">
      <c r="B103" s="50"/>
      <c r="C103" s="57" t="s">
        <v>245</v>
      </c>
      <c r="D103" s="27"/>
      <c r="E103" s="27"/>
      <c r="F103" s="27"/>
      <c r="G103" s="27"/>
      <c r="H103" s="27"/>
    </row>
    <row r="104" ht="15.75" customHeight="1" spans="2:8">
      <c r="B104" s="50"/>
      <c r="C104" s="49"/>
      <c r="D104" s="49"/>
      <c r="E104" s="49"/>
      <c r="F104" s="49"/>
      <c r="G104" s="49"/>
      <c r="H104" s="49"/>
    </row>
    <row r="105" ht="12.75" customHeight="1" spans="2:8">
      <c r="B105" s="1" t="s">
        <v>246</v>
      </c>
      <c r="C105" s="2"/>
      <c r="D105" s="2"/>
      <c r="E105" s="2"/>
      <c r="F105" s="2"/>
      <c r="G105" s="2"/>
      <c r="H105" s="2"/>
    </row>
    <row r="106" ht="12.75" customHeight="1" spans="2:8">
      <c r="B106" s="50"/>
      <c r="C106" s="29" t="s">
        <v>28</v>
      </c>
      <c r="D106" s="29" t="s">
        <v>251</v>
      </c>
      <c r="E106" s="29" t="s">
        <v>252</v>
      </c>
      <c r="F106" s="29" t="s">
        <v>253</v>
      </c>
      <c r="G106" s="29" t="s">
        <v>254</v>
      </c>
      <c r="H106" s="29" t="s">
        <v>255</v>
      </c>
    </row>
    <row r="107" ht="12.75" customHeight="1" spans="2:8">
      <c r="B107" s="50"/>
      <c r="C107" s="52">
        <f t="shared" ref="C107:C109" si="68">C92</f>
        <v>1</v>
      </c>
      <c r="D107" s="53">
        <f t="shared" ref="D107:D109" si="69">D99*1.0519528</f>
        <v>0</v>
      </c>
      <c r="E107" s="52">
        <f t="shared" ref="E107:E109" si="70">E92</f>
        <v>1</v>
      </c>
      <c r="F107" s="53">
        <f t="shared" ref="F107:G107" si="71">0</f>
        <v>0</v>
      </c>
      <c r="G107" s="52">
        <f t="shared" si="71"/>
        <v>0</v>
      </c>
      <c r="H107" s="53">
        <f t="shared" ref="H107:H109" si="72">((D107/E107)+(D107*F107))*G107</f>
        <v>0</v>
      </c>
    </row>
    <row r="108" ht="12.75" customHeight="1" spans="2:8">
      <c r="B108" s="50"/>
      <c r="C108" s="52">
        <f t="shared" si="68"/>
        <v>2</v>
      </c>
      <c r="D108" s="53">
        <f t="shared" si="69"/>
        <v>0</v>
      </c>
      <c r="E108" s="52">
        <f t="shared" si="70"/>
        <v>1</v>
      </c>
      <c r="F108" s="53">
        <f t="shared" ref="F108:G108" si="73">F107</f>
        <v>0</v>
      </c>
      <c r="G108" s="52">
        <f t="shared" si="73"/>
        <v>0</v>
      </c>
      <c r="H108" s="53">
        <f t="shared" si="72"/>
        <v>0</v>
      </c>
    </row>
    <row r="109" ht="12.75" customHeight="1" spans="2:8">
      <c r="B109" s="50"/>
      <c r="C109" s="52">
        <f t="shared" si="68"/>
        <v>3</v>
      </c>
      <c r="D109" s="53">
        <f t="shared" si="69"/>
        <v>0</v>
      </c>
      <c r="E109" s="52">
        <f t="shared" si="70"/>
        <v>1</v>
      </c>
      <c r="F109" s="53">
        <f t="shared" ref="F109:G109" si="74">F108</f>
        <v>0</v>
      </c>
      <c r="G109" s="52">
        <f t="shared" si="74"/>
        <v>0</v>
      </c>
      <c r="H109" s="53">
        <f t="shared" si="72"/>
        <v>0</v>
      </c>
    </row>
    <row r="110" ht="12.75" customHeight="1" spans="2:8">
      <c r="B110" s="50"/>
      <c r="C110" s="54" t="s">
        <v>242</v>
      </c>
      <c r="D110" s="16"/>
      <c r="E110" s="16"/>
      <c r="F110" s="16"/>
      <c r="G110" s="17"/>
      <c r="H110" s="55">
        <f>SUM(H107:H109)</f>
        <v>0</v>
      </c>
    </row>
    <row r="111" ht="15.75" customHeight="1" spans="2:8">
      <c r="B111" s="50"/>
      <c r="C111" s="57" t="s">
        <v>245</v>
      </c>
      <c r="D111" s="27"/>
      <c r="E111" s="27"/>
      <c r="F111" s="27"/>
      <c r="G111" s="27"/>
      <c r="H111" s="27"/>
    </row>
    <row r="112" ht="12.75" customHeight="1" spans="3:8">
      <c r="C112" s="28"/>
      <c r="D112" s="28"/>
      <c r="E112" s="28"/>
      <c r="F112" s="28"/>
      <c r="G112" s="28"/>
      <c r="H112" s="28"/>
    </row>
    <row r="113" ht="18.75" customHeight="1" spans="1:9">
      <c r="A113" s="61" t="s">
        <v>257</v>
      </c>
      <c r="B113" s="16"/>
      <c r="C113" s="16"/>
      <c r="D113" s="16"/>
      <c r="E113" s="16"/>
      <c r="F113" s="16"/>
      <c r="G113" s="16"/>
      <c r="H113" s="16"/>
      <c r="I113" s="17"/>
    </row>
    <row r="114" ht="12.75" customHeight="1" spans="1:9">
      <c r="A114" s="54" t="s">
        <v>258</v>
      </c>
      <c r="B114" s="16"/>
      <c r="C114" s="17"/>
      <c r="D114" s="51" t="s">
        <v>96</v>
      </c>
      <c r="E114" s="29" t="s">
        <v>86</v>
      </c>
      <c r="F114" s="62" t="s">
        <v>96</v>
      </c>
      <c r="G114" s="29" t="s">
        <v>259</v>
      </c>
      <c r="H114" s="62" t="s">
        <v>96</v>
      </c>
      <c r="I114" s="29" t="s">
        <v>260</v>
      </c>
    </row>
    <row r="115" ht="24.75" customHeight="1" spans="1:9">
      <c r="A115" s="9" t="s">
        <v>14</v>
      </c>
      <c r="B115" s="25" t="s">
        <v>261</v>
      </c>
      <c r="C115" s="17"/>
      <c r="D115" s="34">
        <f>D117-D116</f>
        <v>0.7856</v>
      </c>
      <c r="E115" s="38">
        <f>'AEE (30h)'!D147</f>
        <v>8733.29940671754</v>
      </c>
      <c r="F115" s="34">
        <f>F117-F116</f>
        <v>0.7856</v>
      </c>
      <c r="G115" s="38">
        <f>'AEE (30h)'!E147</f>
        <v>0</v>
      </c>
      <c r="H115" s="34">
        <f>H117-H116</f>
        <v>0.7856</v>
      </c>
      <c r="I115" s="74">
        <f>'AEE (30h)'!F147</f>
        <v>0</v>
      </c>
    </row>
    <row r="116" ht="24.75" customHeight="1" spans="1:9">
      <c r="A116" s="9" t="s">
        <v>17</v>
      </c>
      <c r="B116" s="25" t="s">
        <v>262</v>
      </c>
      <c r="C116" s="17"/>
      <c r="D116" s="34">
        <f>'AEE (30h)'!D130</f>
        <v>0.06</v>
      </c>
      <c r="E116" s="38">
        <f>E115*D116</f>
        <v>523.997964403052</v>
      </c>
      <c r="F116" s="34">
        <f>'AEE (30h)'!F130</f>
        <v>0.06</v>
      </c>
      <c r="G116" s="38">
        <f>G115*F116</f>
        <v>0</v>
      </c>
      <c r="H116" s="34">
        <f>'AEE (30h)'!H130</f>
        <v>0.06</v>
      </c>
      <c r="I116" s="74">
        <f>I115*H116</f>
        <v>0</v>
      </c>
    </row>
    <row r="117" ht="12.75" customHeight="1" spans="1:9">
      <c r="A117" s="63" t="s">
        <v>263</v>
      </c>
      <c r="B117" s="16"/>
      <c r="C117" s="17"/>
      <c r="D117" s="64">
        <f>1-('AEE (30h)'!D131+'AEE (30h)'!D132)</f>
        <v>0.8456</v>
      </c>
      <c r="E117" s="65">
        <f>SUM(E115:E116)</f>
        <v>9257.29737112059</v>
      </c>
      <c r="F117" s="64">
        <f>1-('AEE (30h)'!F131+'AEE (30h)'!F132)</f>
        <v>0.8456</v>
      </c>
      <c r="G117" s="65">
        <f>SUM(G115:G116)</f>
        <v>0</v>
      </c>
      <c r="H117" s="64">
        <f>1-('AEE (30h)'!H131+'AEE (30h)'!H132)</f>
        <v>0.8456</v>
      </c>
      <c r="I117" s="75">
        <f>SUM(I115:I116)</f>
        <v>0</v>
      </c>
    </row>
    <row r="118" ht="12.75" customHeight="1" spans="1:9">
      <c r="A118" s="66" t="s">
        <v>20</v>
      </c>
      <c r="B118" s="67" t="s">
        <v>264</v>
      </c>
      <c r="C118" s="17"/>
      <c r="D118" s="34">
        <f>'AEE (30h)'!D131</f>
        <v>0.0679</v>
      </c>
      <c r="E118" s="38">
        <f>C130*D118</f>
        <v>743.342586919451</v>
      </c>
      <c r="F118" s="34">
        <f>'AEE (30h)'!F131</f>
        <v>0.0679</v>
      </c>
      <c r="G118" s="38">
        <f>D130*F118</f>
        <v>0</v>
      </c>
      <c r="H118" s="34">
        <f>'AEE (30h)'!H131</f>
        <v>0.0679</v>
      </c>
      <c r="I118" s="74">
        <f>E130*H118</f>
        <v>0</v>
      </c>
    </row>
    <row r="119" ht="12.75" customHeight="1" spans="1:9">
      <c r="A119" s="63" t="s">
        <v>265</v>
      </c>
      <c r="B119" s="16"/>
      <c r="C119" s="17"/>
      <c r="D119" s="64">
        <f t="shared" ref="D119:I119" si="75">D117+D118</f>
        <v>0.9135</v>
      </c>
      <c r="E119" s="65">
        <f t="shared" si="75"/>
        <v>10000.63995804</v>
      </c>
      <c r="F119" s="64">
        <f t="shared" si="75"/>
        <v>0.9135</v>
      </c>
      <c r="G119" s="65">
        <f t="shared" si="75"/>
        <v>0</v>
      </c>
      <c r="H119" s="64">
        <f t="shared" si="75"/>
        <v>0.9135</v>
      </c>
      <c r="I119" s="75">
        <f t="shared" si="75"/>
        <v>0</v>
      </c>
    </row>
    <row r="120" ht="12.75" customHeight="1" spans="1:9">
      <c r="A120" s="68" t="s">
        <v>266</v>
      </c>
      <c r="B120" s="27"/>
      <c r="C120" s="27"/>
      <c r="D120" s="27"/>
      <c r="E120" s="27"/>
      <c r="F120" s="27"/>
      <c r="G120" s="27"/>
      <c r="H120" s="27"/>
      <c r="I120" s="27"/>
    </row>
    <row r="121" ht="12.75" customHeight="1" spans="1:1">
      <c r="A121" s="69" t="s">
        <v>267</v>
      </c>
    </row>
    <row r="122" ht="12.75" customHeight="1" spans="1:1">
      <c r="A122" s="70" t="s">
        <v>268</v>
      </c>
    </row>
    <row r="123" ht="12.75" customHeight="1" spans="1:1">
      <c r="A123" s="71" t="s">
        <v>269</v>
      </c>
    </row>
    <row r="124" ht="12.75" customHeight="1" spans="1:1">
      <c r="A124" s="70" t="s">
        <v>270</v>
      </c>
    </row>
    <row r="125" ht="12.75" customHeight="1" spans="1:1">
      <c r="A125" s="70" t="s">
        <v>271</v>
      </c>
    </row>
    <row r="126" ht="12.75" customHeight="1" spans="3:8">
      <c r="C126" s="28"/>
      <c r="D126" s="28"/>
      <c r="E126" s="28"/>
      <c r="F126" s="28"/>
      <c r="G126" s="28"/>
      <c r="H126" s="28"/>
    </row>
    <row r="127" ht="12.75" customHeight="1" spans="1:8">
      <c r="A127" s="72" t="s">
        <v>272</v>
      </c>
      <c r="B127" s="3"/>
      <c r="C127" s="3"/>
      <c r="D127" s="3"/>
      <c r="E127" s="3"/>
      <c r="F127" s="73"/>
      <c r="G127" s="28"/>
      <c r="H127" s="28"/>
    </row>
    <row r="128" ht="12.75" customHeight="1" spans="1:8">
      <c r="A128" s="54" t="s">
        <v>273</v>
      </c>
      <c r="B128" s="17"/>
      <c r="C128" s="29" t="s">
        <v>274</v>
      </c>
      <c r="D128" s="29" t="s">
        <v>275</v>
      </c>
      <c r="E128" s="29" t="s">
        <v>276</v>
      </c>
      <c r="F128" s="28"/>
      <c r="G128" s="28"/>
      <c r="H128" s="28"/>
    </row>
    <row r="129" ht="12.75" customHeight="1" spans="1:8">
      <c r="A129" s="9" t="s">
        <v>14</v>
      </c>
      <c r="B129" s="76" t="s">
        <v>277</v>
      </c>
      <c r="C129" s="38">
        <f>E117</f>
        <v>9257.29737112059</v>
      </c>
      <c r="D129" s="38">
        <f>G117</f>
        <v>0</v>
      </c>
      <c r="E129" s="38">
        <f>I117</f>
        <v>0</v>
      </c>
      <c r="F129" s="28"/>
      <c r="G129" s="28"/>
      <c r="H129" s="28"/>
    </row>
    <row r="130" ht="25.5" customHeight="1" spans="1:8">
      <c r="A130" s="9" t="s">
        <v>17</v>
      </c>
      <c r="B130" s="76" t="s">
        <v>278</v>
      </c>
      <c r="C130" s="38">
        <f>C129/(1-('AEE (30h)'!D131+'AEE (30h)'!D132))</f>
        <v>10947.6080547784</v>
      </c>
      <c r="D130" s="38">
        <f>D129/(1-('AEE (30h)'!F131+'AEE (30h)'!F132))</f>
        <v>0</v>
      </c>
      <c r="E130" s="38">
        <f>E129/(1-('AEE (30h)'!H131+'AEE (30h)'!H132))</f>
        <v>0</v>
      </c>
      <c r="F130" s="28"/>
      <c r="G130" s="28"/>
      <c r="H130" s="28"/>
    </row>
    <row r="131" ht="12.75" customHeight="1" spans="3:8">
      <c r="C131" s="77"/>
      <c r="D131" s="28"/>
      <c r="E131" s="77"/>
      <c r="F131" s="28"/>
      <c r="G131" s="28"/>
      <c r="H131" s="28"/>
    </row>
    <row r="132" ht="12.75" customHeight="1" spans="3:8">
      <c r="C132" s="28"/>
      <c r="D132" s="28"/>
      <c r="E132" s="28"/>
      <c r="F132" s="28"/>
      <c r="G132" s="28"/>
      <c r="H132" s="28"/>
    </row>
    <row r="133" ht="12.75" customHeight="1" spans="3:8">
      <c r="C133" s="28"/>
      <c r="D133" s="28"/>
      <c r="E133" s="28"/>
      <c r="F133" s="28"/>
      <c r="G133" s="28"/>
      <c r="H133" s="28"/>
    </row>
    <row r="134" ht="12.75" customHeight="1" spans="3:8">
      <c r="C134" s="28"/>
      <c r="D134" s="28"/>
      <c r="E134" s="28"/>
      <c r="F134" s="28"/>
      <c r="G134" s="28"/>
      <c r="H134" s="28"/>
    </row>
    <row r="135" ht="12.75" customHeight="1" spans="3:8">
      <c r="C135" s="28"/>
      <c r="D135" s="28"/>
      <c r="E135" s="28"/>
      <c r="F135" s="28"/>
      <c r="G135" s="28"/>
      <c r="H135" s="28"/>
    </row>
    <row r="136" ht="12.75" customHeight="1" spans="3:8">
      <c r="C136" s="28"/>
      <c r="D136" s="28"/>
      <c r="E136" s="28"/>
      <c r="F136" s="28"/>
      <c r="G136" s="28"/>
      <c r="H136" s="28"/>
    </row>
    <row r="137" ht="12.75" customHeight="1" spans="3:8">
      <c r="C137" s="28"/>
      <c r="D137" s="28"/>
      <c r="E137" s="28"/>
      <c r="F137" s="28"/>
      <c r="G137" s="28"/>
      <c r="H137" s="28"/>
    </row>
    <row r="138" ht="12.75" customHeight="1" spans="3:8">
      <c r="C138" s="28"/>
      <c r="D138" s="28"/>
      <c r="E138" s="28"/>
      <c r="F138" s="28"/>
      <c r="G138" s="28"/>
      <c r="H138" s="28"/>
    </row>
    <row r="139" ht="12.75" customHeight="1" spans="3:8">
      <c r="C139" s="28"/>
      <c r="D139" s="28"/>
      <c r="E139" s="28"/>
      <c r="F139" s="28"/>
      <c r="G139" s="28"/>
      <c r="H139" s="28"/>
    </row>
    <row r="140" ht="12.75" customHeight="1" spans="3:8">
      <c r="C140" s="28"/>
      <c r="D140" s="28"/>
      <c r="E140" s="28"/>
      <c r="F140" s="28"/>
      <c r="G140" s="28"/>
      <c r="H140" s="28"/>
    </row>
    <row r="141" ht="12.75" customHeight="1" spans="3:8">
      <c r="C141" s="28"/>
      <c r="D141" s="28"/>
      <c r="E141" s="28"/>
      <c r="F141" s="28"/>
      <c r="G141" s="28"/>
      <c r="H141" s="28"/>
    </row>
    <row r="142" ht="12.75" customHeight="1" spans="3:8">
      <c r="C142" s="28"/>
      <c r="D142" s="28"/>
      <c r="E142" s="28"/>
      <c r="F142" s="28"/>
      <c r="G142" s="28"/>
      <c r="H142" s="28"/>
    </row>
    <row r="143" ht="12.75" customHeight="1" spans="3:8">
      <c r="C143" s="28"/>
      <c r="D143" s="28"/>
      <c r="E143" s="28"/>
      <c r="F143" s="28"/>
      <c r="G143" s="28"/>
      <c r="H143" s="28"/>
    </row>
    <row r="144" ht="12.75" customHeight="1" spans="3:8">
      <c r="C144" s="28"/>
      <c r="D144" s="28"/>
      <c r="E144" s="28"/>
      <c r="F144" s="28"/>
      <c r="G144" s="28"/>
      <c r="H144" s="28"/>
    </row>
    <row r="145" ht="12.75" customHeight="1" spans="3:8">
      <c r="C145" s="28"/>
      <c r="D145" s="28"/>
      <c r="E145" s="28"/>
      <c r="F145" s="28"/>
      <c r="G145" s="28"/>
      <c r="H145" s="28"/>
    </row>
    <row r="146" ht="12.75" customHeight="1" spans="3:8">
      <c r="C146" s="28"/>
      <c r="D146" s="28"/>
      <c r="E146" s="28"/>
      <c r="F146" s="28"/>
      <c r="G146" s="28"/>
      <c r="H146" s="28"/>
    </row>
    <row r="147" ht="12.75" customHeight="1" spans="3:8">
      <c r="C147" s="28"/>
      <c r="D147" s="28"/>
      <c r="E147" s="28"/>
      <c r="F147" s="28"/>
      <c r="G147" s="28"/>
      <c r="H147" s="28"/>
    </row>
    <row r="148" ht="12.75" customHeight="1" spans="3:8">
      <c r="C148" s="28"/>
      <c r="D148" s="28"/>
      <c r="E148" s="28"/>
      <c r="F148" s="28"/>
      <c r="G148" s="28"/>
      <c r="H148" s="28"/>
    </row>
    <row r="149" ht="12.75" customHeight="1" spans="3:8">
      <c r="C149" s="28"/>
      <c r="D149" s="28"/>
      <c r="E149" s="28"/>
      <c r="F149" s="28"/>
      <c r="G149" s="28"/>
      <c r="H149" s="28"/>
    </row>
    <row r="150" ht="12.75" customHeight="1" spans="3:8">
      <c r="C150" s="28"/>
      <c r="D150" s="28"/>
      <c r="E150" s="28"/>
      <c r="F150" s="28"/>
      <c r="G150" s="28"/>
      <c r="H150" s="28"/>
    </row>
    <row r="151" ht="12.75" customHeight="1" spans="3:8">
      <c r="C151" s="28"/>
      <c r="D151" s="28"/>
      <c r="E151" s="28"/>
      <c r="F151" s="28"/>
      <c r="G151" s="28"/>
      <c r="H151" s="28"/>
    </row>
    <row r="152" ht="12.75" customHeight="1" spans="3:8">
      <c r="C152" s="28"/>
      <c r="D152" s="28"/>
      <c r="E152" s="28"/>
      <c r="F152" s="28"/>
      <c r="G152" s="28"/>
      <c r="H152" s="28"/>
    </row>
    <row r="153" ht="12.75" customHeight="1" spans="3:8">
      <c r="C153" s="28"/>
      <c r="D153" s="28"/>
      <c r="E153" s="28"/>
      <c r="F153" s="28"/>
      <c r="G153" s="28"/>
      <c r="H153" s="28"/>
    </row>
    <row r="154" ht="12.75" customHeight="1" spans="3:8">
      <c r="C154" s="28"/>
      <c r="D154" s="28"/>
      <c r="E154" s="28"/>
      <c r="F154" s="28"/>
      <c r="G154" s="28"/>
      <c r="H154" s="28"/>
    </row>
    <row r="155" ht="12.75" customHeight="1" spans="3:8">
      <c r="C155" s="28"/>
      <c r="D155" s="28"/>
      <c r="E155" s="28"/>
      <c r="F155" s="28"/>
      <c r="G155" s="28"/>
      <c r="H155" s="28"/>
    </row>
    <row r="156" ht="12.75" customHeight="1" spans="3:8">
      <c r="C156" s="28"/>
      <c r="D156" s="28"/>
      <c r="E156" s="28"/>
      <c r="F156" s="28"/>
      <c r="G156" s="28"/>
      <c r="H156" s="28"/>
    </row>
    <row r="157" ht="12.75" customHeight="1" spans="3:8">
      <c r="C157" s="28"/>
      <c r="D157" s="28"/>
      <c r="E157" s="28"/>
      <c r="F157" s="28"/>
      <c r="G157" s="28"/>
      <c r="H157" s="28"/>
    </row>
    <row r="158" ht="12.75" customHeight="1" spans="3:8">
      <c r="C158" s="28"/>
      <c r="D158" s="28"/>
      <c r="E158" s="28"/>
      <c r="F158" s="28"/>
      <c r="G158" s="28"/>
      <c r="H158" s="28"/>
    </row>
    <row r="159" ht="12.75" customHeight="1" spans="3:8">
      <c r="C159" s="28"/>
      <c r="D159" s="28"/>
      <c r="E159" s="28"/>
      <c r="F159" s="28"/>
      <c r="G159" s="28"/>
      <c r="H159" s="28"/>
    </row>
    <row r="160" ht="12.75" customHeight="1" spans="3:8">
      <c r="C160" s="28"/>
      <c r="D160" s="28"/>
      <c r="E160" s="28"/>
      <c r="F160" s="28"/>
      <c r="G160" s="28"/>
      <c r="H160" s="28"/>
    </row>
    <row r="161" ht="12.75" customHeight="1" spans="3:8">
      <c r="C161" s="28"/>
      <c r="D161" s="28"/>
      <c r="E161" s="28"/>
      <c r="F161" s="28"/>
      <c r="G161" s="28"/>
      <c r="H161" s="28"/>
    </row>
    <row r="162" ht="12.75" customHeight="1" spans="3:8">
      <c r="C162" s="28"/>
      <c r="D162" s="28"/>
      <c r="E162" s="28"/>
      <c r="F162" s="28"/>
      <c r="G162" s="28"/>
      <c r="H162" s="28"/>
    </row>
    <row r="163" ht="12.75" customHeight="1" spans="3:8">
      <c r="C163" s="28"/>
      <c r="D163" s="28"/>
      <c r="E163" s="28"/>
      <c r="F163" s="28"/>
      <c r="G163" s="28"/>
      <c r="H163" s="28"/>
    </row>
    <row r="164" ht="12.75" customHeight="1" spans="3:8">
      <c r="C164" s="28"/>
      <c r="D164" s="28"/>
      <c r="E164" s="28"/>
      <c r="F164" s="28"/>
      <c r="G164" s="28"/>
      <c r="H164" s="28"/>
    </row>
    <row r="165" ht="12.75" customHeight="1" spans="3:8">
      <c r="C165" s="28"/>
      <c r="D165" s="28"/>
      <c r="E165" s="28"/>
      <c r="F165" s="28"/>
      <c r="G165" s="28"/>
      <c r="H165" s="28"/>
    </row>
    <row r="166" ht="12.75" customHeight="1" spans="3:8">
      <c r="C166" s="28"/>
      <c r="D166" s="28"/>
      <c r="E166" s="28"/>
      <c r="F166" s="28"/>
      <c r="G166" s="28"/>
      <c r="H166" s="28"/>
    </row>
    <row r="167" ht="12.75" customHeight="1" spans="3:8">
      <c r="C167" s="28"/>
      <c r="D167" s="28"/>
      <c r="E167" s="28"/>
      <c r="F167" s="28"/>
      <c r="G167" s="28"/>
      <c r="H167" s="28"/>
    </row>
    <row r="168" ht="12.75" customHeight="1" spans="3:8">
      <c r="C168" s="28"/>
      <c r="D168" s="28"/>
      <c r="E168" s="28"/>
      <c r="F168" s="28"/>
      <c r="G168" s="28"/>
      <c r="H168" s="28"/>
    </row>
    <row r="169" ht="12.75" customHeight="1" spans="3:8">
      <c r="C169" s="28"/>
      <c r="D169" s="28"/>
      <c r="E169" s="28"/>
      <c r="F169" s="28"/>
      <c r="G169" s="28"/>
      <c r="H169" s="28"/>
    </row>
    <row r="170" ht="12.75" customHeight="1" spans="3:8">
      <c r="C170" s="28"/>
      <c r="D170" s="28"/>
      <c r="E170" s="28"/>
      <c r="F170" s="28"/>
      <c r="G170" s="28"/>
      <c r="H170" s="28"/>
    </row>
    <row r="171" ht="12.75" customHeight="1" spans="3:8">
      <c r="C171" s="28"/>
      <c r="D171" s="28"/>
      <c r="E171" s="28"/>
      <c r="F171" s="28"/>
      <c r="G171" s="28"/>
      <c r="H171" s="28"/>
    </row>
    <row r="172" ht="12.75" customHeight="1" spans="3:8">
      <c r="C172" s="28"/>
      <c r="D172" s="28"/>
      <c r="E172" s="28"/>
      <c r="F172" s="28"/>
      <c r="G172" s="28"/>
      <c r="H172" s="28"/>
    </row>
    <row r="173" ht="12.75" customHeight="1" spans="3:8">
      <c r="C173" s="28"/>
      <c r="D173" s="28"/>
      <c r="E173" s="28"/>
      <c r="F173" s="28"/>
      <c r="G173" s="28"/>
      <c r="H173" s="28"/>
    </row>
    <row r="174" ht="12.75" customHeight="1" spans="3:8">
      <c r="C174" s="28"/>
      <c r="D174" s="28"/>
      <c r="E174" s="28"/>
      <c r="F174" s="28"/>
      <c r="G174" s="28"/>
      <c r="H174" s="28"/>
    </row>
    <row r="175" ht="12.75" customHeight="1" spans="3:8">
      <c r="C175" s="28"/>
      <c r="D175" s="28"/>
      <c r="E175" s="28"/>
      <c r="F175" s="28"/>
      <c r="G175" s="28"/>
      <c r="H175" s="28"/>
    </row>
    <row r="176" ht="12.75" customHeight="1" spans="3:8">
      <c r="C176" s="28"/>
      <c r="D176" s="28"/>
      <c r="E176" s="28"/>
      <c r="F176" s="28"/>
      <c r="G176" s="28"/>
      <c r="H176" s="28"/>
    </row>
    <row r="177" ht="12.75" customHeight="1" spans="3:8">
      <c r="C177" s="28"/>
      <c r="D177" s="28"/>
      <c r="E177" s="28"/>
      <c r="F177" s="28"/>
      <c r="G177" s="28"/>
      <c r="H177" s="28"/>
    </row>
    <row r="178" ht="12.75" customHeight="1" spans="3:8">
      <c r="C178" s="28"/>
      <c r="D178" s="28"/>
      <c r="E178" s="28"/>
      <c r="F178" s="28"/>
      <c r="G178" s="28"/>
      <c r="H178" s="28"/>
    </row>
    <row r="179" ht="12.75" customHeight="1" spans="3:8">
      <c r="C179" s="28"/>
      <c r="D179" s="28"/>
      <c r="E179" s="28"/>
      <c r="F179" s="28"/>
      <c r="G179" s="28"/>
      <c r="H179" s="28"/>
    </row>
    <row r="180" ht="12.75" customHeight="1" spans="3:8">
      <c r="C180" s="28"/>
      <c r="D180" s="28"/>
      <c r="E180" s="28"/>
      <c r="F180" s="28"/>
      <c r="G180" s="28"/>
      <c r="H180" s="28"/>
    </row>
    <row r="181" ht="12.75" customHeight="1" spans="3:8">
      <c r="C181" s="28"/>
      <c r="D181" s="28"/>
      <c r="E181" s="28"/>
      <c r="F181" s="28"/>
      <c r="G181" s="28"/>
      <c r="H181" s="28"/>
    </row>
    <row r="182" ht="12.75" customHeight="1" spans="3:8">
      <c r="C182" s="28"/>
      <c r="D182" s="28"/>
      <c r="E182" s="28"/>
      <c r="F182" s="28"/>
      <c r="G182" s="28"/>
      <c r="H182" s="28"/>
    </row>
    <row r="183" ht="12.75" customHeight="1" spans="3:8">
      <c r="C183" s="28"/>
      <c r="D183" s="28"/>
      <c r="E183" s="28"/>
      <c r="F183" s="28"/>
      <c r="G183" s="28"/>
      <c r="H183" s="28"/>
    </row>
    <row r="184" ht="12.75" customHeight="1" spans="3:8">
      <c r="C184" s="28"/>
      <c r="D184" s="28"/>
      <c r="E184" s="28"/>
      <c r="F184" s="28"/>
      <c r="G184" s="28"/>
      <c r="H184" s="28"/>
    </row>
    <row r="185" ht="12.75" customHeight="1" spans="3:8">
      <c r="C185" s="28"/>
      <c r="D185" s="28"/>
      <c r="E185" s="28"/>
      <c r="F185" s="28"/>
      <c r="G185" s="28"/>
      <c r="H185" s="28"/>
    </row>
    <row r="186" ht="12.75" customHeight="1" spans="3:8">
      <c r="C186" s="28"/>
      <c r="D186" s="28"/>
      <c r="E186" s="28"/>
      <c r="F186" s="28"/>
      <c r="G186" s="28"/>
      <c r="H186" s="28"/>
    </row>
    <row r="187" ht="12.75" customHeight="1" spans="3:8">
      <c r="C187" s="28"/>
      <c r="D187" s="28"/>
      <c r="E187" s="28"/>
      <c r="F187" s="28"/>
      <c r="G187" s="28"/>
      <c r="H187" s="28"/>
    </row>
    <row r="188" ht="12.75" customHeight="1" spans="3:8">
      <c r="C188" s="28"/>
      <c r="D188" s="28"/>
      <c r="E188" s="28"/>
      <c r="F188" s="28"/>
      <c r="G188" s="28"/>
      <c r="H188" s="28"/>
    </row>
    <row r="189" ht="12.75" customHeight="1" spans="3:8">
      <c r="C189" s="28"/>
      <c r="D189" s="28"/>
      <c r="E189" s="28"/>
      <c r="F189" s="28"/>
      <c r="G189" s="28"/>
      <c r="H189" s="28"/>
    </row>
    <row r="190" ht="12.75" customHeight="1" spans="3:8">
      <c r="C190" s="28"/>
      <c r="D190" s="28"/>
      <c r="E190" s="28"/>
      <c r="F190" s="28"/>
      <c r="G190" s="28"/>
      <c r="H190" s="28"/>
    </row>
    <row r="191" ht="12.75" customHeight="1" spans="3:8">
      <c r="C191" s="28"/>
      <c r="D191" s="28"/>
      <c r="E191" s="28"/>
      <c r="F191" s="28"/>
      <c r="G191" s="28"/>
      <c r="H191" s="28"/>
    </row>
    <row r="192" ht="12.75" customHeight="1" spans="3:8">
      <c r="C192" s="28"/>
      <c r="D192" s="28"/>
      <c r="E192" s="28"/>
      <c r="F192" s="28"/>
      <c r="G192" s="28"/>
      <c r="H192" s="28"/>
    </row>
    <row r="193" ht="12.75" customHeight="1" spans="3:8">
      <c r="C193" s="28"/>
      <c r="D193" s="28"/>
      <c r="E193" s="28"/>
      <c r="F193" s="28"/>
      <c r="G193" s="28"/>
      <c r="H193" s="28"/>
    </row>
    <row r="194" ht="12.75" customHeight="1" spans="3:8">
      <c r="C194" s="28"/>
      <c r="D194" s="28"/>
      <c r="E194" s="28"/>
      <c r="F194" s="28"/>
      <c r="G194" s="28"/>
      <c r="H194" s="28"/>
    </row>
    <row r="195" ht="12.75" customHeight="1" spans="3:8">
      <c r="C195" s="28"/>
      <c r="D195" s="28"/>
      <c r="E195" s="28"/>
      <c r="F195" s="28"/>
      <c r="G195" s="28"/>
      <c r="H195" s="28"/>
    </row>
    <row r="196" ht="12.75" customHeight="1" spans="3:8">
      <c r="C196" s="28"/>
      <c r="D196" s="28"/>
      <c r="E196" s="28"/>
      <c r="F196" s="28"/>
      <c r="G196" s="28"/>
      <c r="H196" s="28"/>
    </row>
    <row r="197" ht="12.75" customHeight="1" spans="3:8">
      <c r="C197" s="28"/>
      <c r="D197" s="28"/>
      <c r="E197" s="28"/>
      <c r="F197" s="28"/>
      <c r="G197" s="28"/>
      <c r="H197" s="28"/>
    </row>
    <row r="198" ht="12.75" customHeight="1" spans="3:8">
      <c r="C198" s="28"/>
      <c r="D198" s="28"/>
      <c r="E198" s="28"/>
      <c r="F198" s="28"/>
      <c r="G198" s="28"/>
      <c r="H198" s="28"/>
    </row>
    <row r="199" ht="12.75" customHeight="1" spans="3:8">
      <c r="C199" s="28"/>
      <c r="D199" s="28"/>
      <c r="E199" s="28"/>
      <c r="F199" s="28"/>
      <c r="G199" s="28"/>
      <c r="H199" s="28"/>
    </row>
    <row r="200" ht="12.75" customHeight="1" spans="3:8">
      <c r="C200" s="28"/>
      <c r="D200" s="28"/>
      <c r="E200" s="28"/>
      <c r="F200" s="28"/>
      <c r="G200" s="28"/>
      <c r="H200" s="28"/>
    </row>
    <row r="201" ht="12.75" customHeight="1" spans="3:8">
      <c r="C201" s="28"/>
      <c r="D201" s="28"/>
      <c r="E201" s="28"/>
      <c r="F201" s="28"/>
      <c r="G201" s="28"/>
      <c r="H201" s="28"/>
    </row>
    <row r="202" ht="12.75" customHeight="1" spans="3:8">
      <c r="C202" s="28"/>
      <c r="D202" s="28"/>
      <c r="E202" s="28"/>
      <c r="F202" s="28"/>
      <c r="G202" s="28"/>
      <c r="H202" s="28"/>
    </row>
    <row r="203" ht="12.75" customHeight="1" spans="3:8">
      <c r="C203" s="28"/>
      <c r="D203" s="28"/>
      <c r="E203" s="28"/>
      <c r="F203" s="28"/>
      <c r="G203" s="28"/>
      <c r="H203" s="28"/>
    </row>
    <row r="204" ht="12.75" customHeight="1" spans="3:8">
      <c r="C204" s="28"/>
      <c r="D204" s="28"/>
      <c r="E204" s="28"/>
      <c r="F204" s="28"/>
      <c r="G204" s="28"/>
      <c r="H204" s="28"/>
    </row>
    <row r="205" ht="12.75" customHeight="1" spans="3:8">
      <c r="C205" s="28"/>
      <c r="D205" s="28"/>
      <c r="E205" s="28"/>
      <c r="F205" s="28"/>
      <c r="G205" s="28"/>
      <c r="H205" s="28"/>
    </row>
    <row r="206" ht="12.75" customHeight="1" spans="3:8">
      <c r="C206" s="28"/>
      <c r="D206" s="28"/>
      <c r="E206" s="28"/>
      <c r="F206" s="28"/>
      <c r="G206" s="28"/>
      <c r="H206" s="28"/>
    </row>
    <row r="207" ht="12.75" customHeight="1" spans="3:8">
      <c r="C207" s="28"/>
      <c r="D207" s="28"/>
      <c r="E207" s="28"/>
      <c r="F207" s="28"/>
      <c r="G207" s="28"/>
      <c r="H207" s="28"/>
    </row>
    <row r="208" ht="12.75" customHeight="1" spans="3:8">
      <c r="C208" s="28"/>
      <c r="D208" s="28"/>
      <c r="E208" s="28"/>
      <c r="F208" s="28"/>
      <c r="G208" s="28"/>
      <c r="H208" s="28"/>
    </row>
    <row r="209" ht="12.75" customHeight="1" spans="3:8">
      <c r="C209" s="28"/>
      <c r="D209" s="28"/>
      <c r="E209" s="28"/>
      <c r="F209" s="28"/>
      <c r="G209" s="28"/>
      <c r="H209" s="28"/>
    </row>
    <row r="210" ht="12.75" customHeight="1" spans="3:8">
      <c r="C210" s="28"/>
      <c r="D210" s="28"/>
      <c r="E210" s="28"/>
      <c r="F210" s="28"/>
      <c r="G210" s="28"/>
      <c r="H210" s="28"/>
    </row>
    <row r="211" ht="12.75" customHeight="1" spans="3:8">
      <c r="C211" s="28"/>
      <c r="D211" s="28"/>
      <c r="E211" s="28"/>
      <c r="F211" s="28"/>
      <c r="G211" s="28"/>
      <c r="H211" s="28"/>
    </row>
    <row r="212" ht="12.75" customHeight="1" spans="3:8">
      <c r="C212" s="28"/>
      <c r="D212" s="28"/>
      <c r="E212" s="28"/>
      <c r="F212" s="28"/>
      <c r="G212" s="28"/>
      <c r="H212" s="28"/>
    </row>
    <row r="213" ht="12.75" customHeight="1" spans="3:8">
      <c r="C213" s="28"/>
      <c r="D213" s="28"/>
      <c r="E213" s="28"/>
      <c r="F213" s="28"/>
      <c r="G213" s="28"/>
      <c r="H213" s="28"/>
    </row>
    <row r="214" ht="12.75" customHeight="1" spans="3:8">
      <c r="C214" s="28"/>
      <c r="D214" s="28"/>
      <c r="E214" s="28"/>
      <c r="F214" s="28"/>
      <c r="G214" s="28"/>
      <c r="H214" s="28"/>
    </row>
    <row r="215" ht="12.75" customHeight="1" spans="3:8">
      <c r="C215" s="28"/>
      <c r="D215" s="28"/>
      <c r="E215" s="28"/>
      <c r="F215" s="28"/>
      <c r="G215" s="28"/>
      <c r="H215" s="28"/>
    </row>
    <row r="216" ht="12.75" customHeight="1" spans="3:8">
      <c r="C216" s="28"/>
      <c r="D216" s="28"/>
      <c r="E216" s="28"/>
      <c r="F216" s="28"/>
      <c r="G216" s="28"/>
      <c r="H216" s="28"/>
    </row>
    <row r="217" ht="12.75" customHeight="1" spans="3:8">
      <c r="C217" s="28"/>
      <c r="D217" s="28"/>
      <c r="E217" s="28"/>
      <c r="F217" s="28"/>
      <c r="G217" s="28"/>
      <c r="H217" s="28"/>
    </row>
    <row r="218" ht="12.75" customHeight="1" spans="3:8">
      <c r="C218" s="28"/>
      <c r="D218" s="28"/>
      <c r="E218" s="28"/>
      <c r="F218" s="28"/>
      <c r="G218" s="28"/>
      <c r="H218" s="28"/>
    </row>
    <row r="219" ht="12.75" customHeight="1" spans="3:8">
      <c r="C219" s="28"/>
      <c r="D219" s="28"/>
      <c r="E219" s="28"/>
      <c r="F219" s="28"/>
      <c r="G219" s="28"/>
      <c r="H219" s="28"/>
    </row>
    <row r="220" ht="12.75" customHeight="1" spans="3:8">
      <c r="C220" s="28"/>
      <c r="D220" s="28"/>
      <c r="E220" s="28"/>
      <c r="F220" s="28"/>
      <c r="G220" s="28"/>
      <c r="H220" s="28"/>
    </row>
    <row r="221" ht="12.75" customHeight="1" spans="3:8">
      <c r="C221" s="28"/>
      <c r="D221" s="28"/>
      <c r="E221" s="28"/>
      <c r="F221" s="28"/>
      <c r="G221" s="28"/>
      <c r="H221" s="28"/>
    </row>
    <row r="222" ht="12.75" customHeight="1" spans="3:8">
      <c r="C222" s="28"/>
      <c r="D222" s="28"/>
      <c r="E222" s="28"/>
      <c r="F222" s="28"/>
      <c r="G222" s="28"/>
      <c r="H222" s="28"/>
    </row>
    <row r="223" ht="12.75" customHeight="1" spans="3:8">
      <c r="C223" s="28"/>
      <c r="D223" s="28"/>
      <c r="E223" s="28"/>
      <c r="F223" s="28"/>
      <c r="G223" s="28"/>
      <c r="H223" s="28"/>
    </row>
    <row r="224" ht="12.75" customHeight="1" spans="3:8">
      <c r="C224" s="28"/>
      <c r="D224" s="28"/>
      <c r="E224" s="28"/>
      <c r="F224" s="28"/>
      <c r="G224" s="28"/>
      <c r="H224" s="28"/>
    </row>
    <row r="225" ht="12.75" customHeight="1" spans="3:8">
      <c r="C225" s="28"/>
      <c r="D225" s="28"/>
      <c r="E225" s="28"/>
      <c r="F225" s="28"/>
      <c r="G225" s="28"/>
      <c r="H225" s="28"/>
    </row>
    <row r="226" ht="12.75" customHeight="1" spans="3:8">
      <c r="C226" s="28"/>
      <c r="D226" s="28"/>
      <c r="E226" s="28"/>
      <c r="F226" s="28"/>
      <c r="G226" s="28"/>
      <c r="H226" s="28"/>
    </row>
    <row r="227" ht="12.75" customHeight="1" spans="3:8">
      <c r="C227" s="28"/>
      <c r="D227" s="28"/>
      <c r="E227" s="28"/>
      <c r="F227" s="28"/>
      <c r="G227" s="28"/>
      <c r="H227" s="28"/>
    </row>
    <row r="228" ht="12.75" customHeight="1" spans="3:8">
      <c r="C228" s="28"/>
      <c r="D228" s="28"/>
      <c r="E228" s="28"/>
      <c r="F228" s="28"/>
      <c r="G228" s="28"/>
      <c r="H228" s="28"/>
    </row>
    <row r="229" ht="12.75" customHeight="1" spans="3:8">
      <c r="C229" s="28"/>
      <c r="D229" s="28"/>
      <c r="E229" s="28"/>
      <c r="F229" s="28"/>
      <c r="G229" s="28"/>
      <c r="H229" s="28"/>
    </row>
    <row r="230" ht="12.75" customHeight="1" spans="3:8">
      <c r="C230" s="28"/>
      <c r="D230" s="28"/>
      <c r="E230" s="28"/>
      <c r="F230" s="28"/>
      <c r="G230" s="28"/>
      <c r="H230" s="28"/>
    </row>
    <row r="231" ht="12.75" customHeight="1" spans="3:8">
      <c r="C231" s="28"/>
      <c r="D231" s="28"/>
      <c r="E231" s="28"/>
      <c r="F231" s="28"/>
      <c r="G231" s="28"/>
      <c r="H231" s="28"/>
    </row>
    <row r="232" ht="12.75" customHeight="1" spans="3:8">
      <c r="C232" s="28"/>
      <c r="D232" s="28"/>
      <c r="E232" s="28"/>
      <c r="F232" s="28"/>
      <c r="G232" s="28"/>
      <c r="H232" s="28"/>
    </row>
    <row r="233" ht="12.75" customHeight="1" spans="3:8">
      <c r="C233" s="28"/>
      <c r="D233" s="28"/>
      <c r="E233" s="28"/>
      <c r="F233" s="28"/>
      <c r="G233" s="28"/>
      <c r="H233" s="28"/>
    </row>
    <row r="234" ht="12.75" customHeight="1" spans="3:8">
      <c r="C234" s="28"/>
      <c r="D234" s="28"/>
      <c r="E234" s="28"/>
      <c r="F234" s="28"/>
      <c r="G234" s="28"/>
      <c r="H234" s="28"/>
    </row>
    <row r="235" ht="12.75" customHeight="1" spans="3:8">
      <c r="C235" s="28"/>
      <c r="D235" s="28"/>
      <c r="E235" s="28"/>
      <c r="F235" s="28"/>
      <c r="G235" s="28"/>
      <c r="H235" s="28"/>
    </row>
    <row r="236" ht="12.75" customHeight="1" spans="3:8">
      <c r="C236" s="28"/>
      <c r="D236" s="28"/>
      <c r="E236" s="28"/>
      <c r="F236" s="28"/>
      <c r="G236" s="28"/>
      <c r="H236" s="28"/>
    </row>
    <row r="237" ht="12.75" customHeight="1" spans="3:8">
      <c r="C237" s="28"/>
      <c r="D237" s="28"/>
      <c r="E237" s="28"/>
      <c r="F237" s="28"/>
      <c r="G237" s="28"/>
      <c r="H237" s="28"/>
    </row>
    <row r="238" ht="12.75" customHeight="1" spans="3:8">
      <c r="C238" s="28"/>
      <c r="D238" s="28"/>
      <c r="E238" s="28"/>
      <c r="F238" s="28"/>
      <c r="G238" s="28"/>
      <c r="H238" s="28"/>
    </row>
    <row r="239" ht="12.75" customHeight="1" spans="3:8">
      <c r="C239" s="28"/>
      <c r="D239" s="28"/>
      <c r="E239" s="28"/>
      <c r="F239" s="28"/>
      <c r="G239" s="28"/>
      <c r="H239" s="28"/>
    </row>
    <row r="240" ht="12.75" customHeight="1" spans="3:8">
      <c r="C240" s="28"/>
      <c r="D240" s="28"/>
      <c r="E240" s="28"/>
      <c r="F240" s="28"/>
      <c r="G240" s="28"/>
      <c r="H240" s="28"/>
    </row>
    <row r="241" ht="12.75" customHeight="1" spans="3:8">
      <c r="C241" s="28"/>
      <c r="D241" s="28"/>
      <c r="E241" s="28"/>
      <c r="F241" s="28"/>
      <c r="G241" s="28"/>
      <c r="H241" s="28"/>
    </row>
    <row r="242" ht="12.75" customHeight="1" spans="3:8">
      <c r="C242" s="28"/>
      <c r="D242" s="28"/>
      <c r="E242" s="28"/>
      <c r="F242" s="28"/>
      <c r="G242" s="28"/>
      <c r="H242" s="28"/>
    </row>
    <row r="243" ht="12.75" customHeight="1" spans="3:8">
      <c r="C243" s="28"/>
      <c r="D243" s="28"/>
      <c r="E243" s="28"/>
      <c r="F243" s="28"/>
      <c r="G243" s="28"/>
      <c r="H243" s="28"/>
    </row>
    <row r="244" ht="12.75" customHeight="1" spans="3:8">
      <c r="C244" s="28"/>
      <c r="D244" s="28"/>
      <c r="E244" s="28"/>
      <c r="F244" s="28"/>
      <c r="G244" s="28"/>
      <c r="H244" s="28"/>
    </row>
    <row r="245" ht="12.75" customHeight="1" spans="3:8">
      <c r="C245" s="28"/>
      <c r="D245" s="28"/>
      <c r="E245" s="28"/>
      <c r="F245" s="28"/>
      <c r="G245" s="28"/>
      <c r="H245" s="28"/>
    </row>
    <row r="246" ht="12.75" customHeight="1" spans="3:8">
      <c r="C246" s="28"/>
      <c r="D246" s="28"/>
      <c r="E246" s="28"/>
      <c r="F246" s="28"/>
      <c r="G246" s="28"/>
      <c r="H246" s="28"/>
    </row>
    <row r="247" ht="12.75" customHeight="1" spans="3:8">
      <c r="C247" s="28"/>
      <c r="D247" s="28"/>
      <c r="E247" s="28"/>
      <c r="F247" s="28"/>
      <c r="G247" s="28"/>
      <c r="H247" s="28"/>
    </row>
    <row r="248" ht="12.75" customHeight="1" spans="3:8">
      <c r="C248" s="28"/>
      <c r="D248" s="28"/>
      <c r="E248" s="28"/>
      <c r="F248" s="28"/>
      <c r="G248" s="28"/>
      <c r="H248" s="28"/>
    </row>
    <row r="249" ht="12.75" customHeight="1" spans="3:8">
      <c r="C249" s="28"/>
      <c r="D249" s="28"/>
      <c r="E249" s="28"/>
      <c r="F249" s="28"/>
      <c r="G249" s="28"/>
      <c r="H249" s="28"/>
    </row>
    <row r="250" ht="12.75" customHeight="1" spans="3:8">
      <c r="C250" s="28"/>
      <c r="D250" s="28"/>
      <c r="E250" s="28"/>
      <c r="F250" s="28"/>
      <c r="G250" s="28"/>
      <c r="H250" s="28"/>
    </row>
    <row r="251" ht="12.75" customHeight="1" spans="3:8">
      <c r="C251" s="28"/>
      <c r="D251" s="28"/>
      <c r="E251" s="28"/>
      <c r="F251" s="28"/>
      <c r="G251" s="28"/>
      <c r="H251" s="28"/>
    </row>
    <row r="252" ht="12.75" customHeight="1" spans="3:8">
      <c r="C252" s="28"/>
      <c r="D252" s="28"/>
      <c r="E252" s="28"/>
      <c r="F252" s="28"/>
      <c r="G252" s="28"/>
      <c r="H252" s="28"/>
    </row>
    <row r="253" ht="12.75" customHeight="1" spans="3:8">
      <c r="C253" s="28"/>
      <c r="D253" s="28"/>
      <c r="E253" s="28"/>
      <c r="F253" s="28"/>
      <c r="G253" s="28"/>
      <c r="H253" s="28"/>
    </row>
    <row r="254" ht="12.75" customHeight="1" spans="3:8">
      <c r="C254" s="28"/>
      <c r="D254" s="28"/>
      <c r="E254" s="28"/>
      <c r="F254" s="28"/>
      <c r="G254" s="28"/>
      <c r="H254" s="28"/>
    </row>
    <row r="255" ht="12.75" customHeight="1" spans="3:8">
      <c r="C255" s="28"/>
      <c r="D255" s="28"/>
      <c r="E255" s="28"/>
      <c r="F255" s="28"/>
      <c r="G255" s="28"/>
      <c r="H255" s="28"/>
    </row>
    <row r="256" ht="12.75" customHeight="1" spans="3:8">
      <c r="C256" s="28"/>
      <c r="D256" s="28"/>
      <c r="E256" s="28"/>
      <c r="F256" s="28"/>
      <c r="G256" s="28"/>
      <c r="H256" s="28"/>
    </row>
    <row r="257" ht="12.75" customHeight="1" spans="3:8">
      <c r="C257" s="28"/>
      <c r="D257" s="28"/>
      <c r="E257" s="28"/>
      <c r="F257" s="28"/>
      <c r="G257" s="28"/>
      <c r="H257" s="28"/>
    </row>
    <row r="258" ht="12.75" customHeight="1" spans="3:8">
      <c r="C258" s="28"/>
      <c r="D258" s="28"/>
      <c r="E258" s="28"/>
      <c r="F258" s="28"/>
      <c r="G258" s="28"/>
      <c r="H258" s="28"/>
    </row>
    <row r="259" ht="12.75" customHeight="1" spans="3:8">
      <c r="C259" s="28"/>
      <c r="D259" s="28"/>
      <c r="E259" s="28"/>
      <c r="F259" s="28"/>
      <c r="G259" s="28"/>
      <c r="H259" s="28"/>
    </row>
    <row r="260" ht="12.75" customHeight="1" spans="3:8">
      <c r="C260" s="28"/>
      <c r="D260" s="28"/>
      <c r="E260" s="28"/>
      <c r="F260" s="28"/>
      <c r="G260" s="28"/>
      <c r="H260" s="28"/>
    </row>
    <row r="261" ht="12.75" customHeight="1" spans="3:8">
      <c r="C261" s="28"/>
      <c r="D261" s="28"/>
      <c r="E261" s="28"/>
      <c r="F261" s="28"/>
      <c r="G261" s="28"/>
      <c r="H261" s="28"/>
    </row>
    <row r="262" ht="12.75" customHeight="1" spans="3:8">
      <c r="C262" s="28"/>
      <c r="D262" s="28"/>
      <c r="E262" s="28"/>
      <c r="F262" s="28"/>
      <c r="G262" s="28"/>
      <c r="H262" s="28"/>
    </row>
    <row r="263" ht="12.75" customHeight="1" spans="3:8">
      <c r="C263" s="28"/>
      <c r="D263" s="28"/>
      <c r="E263" s="28"/>
      <c r="F263" s="28"/>
      <c r="G263" s="28"/>
      <c r="H263" s="28"/>
    </row>
    <row r="264" ht="12.75" customHeight="1" spans="3:8">
      <c r="C264" s="28"/>
      <c r="D264" s="28"/>
      <c r="E264" s="28"/>
      <c r="F264" s="28"/>
      <c r="G264" s="28"/>
      <c r="H264" s="28"/>
    </row>
    <row r="265" ht="12.75" customHeight="1" spans="3:8">
      <c r="C265" s="28"/>
      <c r="D265" s="28"/>
      <c r="E265" s="28"/>
      <c r="F265" s="28"/>
      <c r="G265" s="28"/>
      <c r="H265" s="28"/>
    </row>
    <row r="266" ht="12.75" customHeight="1" spans="3:8">
      <c r="C266" s="28"/>
      <c r="D266" s="28"/>
      <c r="E266" s="28"/>
      <c r="F266" s="28"/>
      <c r="G266" s="28"/>
      <c r="H266" s="28"/>
    </row>
    <row r="267" ht="12.75" customHeight="1" spans="3:8">
      <c r="C267" s="28"/>
      <c r="D267" s="28"/>
      <c r="E267" s="28"/>
      <c r="F267" s="28"/>
      <c r="G267" s="28"/>
      <c r="H267" s="28"/>
    </row>
    <row r="268" ht="12.75" customHeight="1" spans="3:8">
      <c r="C268" s="28"/>
      <c r="D268" s="28"/>
      <c r="E268" s="28"/>
      <c r="F268" s="28"/>
      <c r="G268" s="28"/>
      <c r="H268" s="28"/>
    </row>
    <row r="269" ht="12.75" customHeight="1" spans="3:8">
      <c r="C269" s="28"/>
      <c r="D269" s="28"/>
      <c r="E269" s="28"/>
      <c r="F269" s="28"/>
      <c r="G269" s="28"/>
      <c r="H269" s="28"/>
    </row>
    <row r="270" ht="12.75" customHeight="1" spans="3:8">
      <c r="C270" s="28"/>
      <c r="D270" s="28"/>
      <c r="E270" s="28"/>
      <c r="F270" s="28"/>
      <c r="G270" s="28"/>
      <c r="H270" s="28"/>
    </row>
    <row r="271" ht="12.75" customHeight="1" spans="3:8">
      <c r="C271" s="28"/>
      <c r="D271" s="28"/>
      <c r="E271" s="28"/>
      <c r="F271" s="28"/>
      <c r="G271" s="28"/>
      <c r="H271" s="28"/>
    </row>
    <row r="272" ht="12.75" customHeight="1" spans="3:8">
      <c r="C272" s="28"/>
      <c r="D272" s="28"/>
      <c r="E272" s="28"/>
      <c r="F272" s="28"/>
      <c r="G272" s="28"/>
      <c r="H272" s="28"/>
    </row>
    <row r="273" ht="12.75" customHeight="1" spans="3:8">
      <c r="C273" s="28"/>
      <c r="D273" s="28"/>
      <c r="E273" s="28"/>
      <c r="F273" s="28"/>
      <c r="G273" s="28"/>
      <c r="H273" s="28"/>
    </row>
    <row r="274" ht="12.75" customHeight="1" spans="3:8">
      <c r="C274" s="28"/>
      <c r="D274" s="28"/>
      <c r="E274" s="28"/>
      <c r="F274" s="28"/>
      <c r="G274" s="28"/>
      <c r="H274" s="28"/>
    </row>
    <row r="275" ht="12.75" customHeight="1" spans="3:8">
      <c r="C275" s="28"/>
      <c r="D275" s="28"/>
      <c r="E275" s="28"/>
      <c r="F275" s="28"/>
      <c r="G275" s="28"/>
      <c r="H275" s="28"/>
    </row>
    <row r="276" ht="12.75" customHeight="1" spans="3:8">
      <c r="C276" s="28"/>
      <c r="D276" s="28"/>
      <c r="E276" s="28"/>
      <c r="F276" s="28"/>
      <c r="G276" s="28"/>
      <c r="H276" s="28"/>
    </row>
    <row r="277" ht="12.75" customHeight="1" spans="3:8">
      <c r="C277" s="28"/>
      <c r="D277" s="28"/>
      <c r="E277" s="28"/>
      <c r="F277" s="28"/>
      <c r="G277" s="28"/>
      <c r="H277" s="28"/>
    </row>
    <row r="278" ht="12.75" customHeight="1" spans="3:8">
      <c r="C278" s="28"/>
      <c r="D278" s="28"/>
      <c r="E278" s="28"/>
      <c r="F278" s="28"/>
      <c r="G278" s="28"/>
      <c r="H278" s="28"/>
    </row>
    <row r="279" ht="12.75" customHeight="1" spans="3:8">
      <c r="C279" s="28"/>
      <c r="D279" s="28"/>
      <c r="E279" s="28"/>
      <c r="F279" s="28"/>
      <c r="G279" s="28"/>
      <c r="H279" s="28"/>
    </row>
    <row r="280" ht="12.75" customHeight="1" spans="3:8">
      <c r="C280" s="28"/>
      <c r="D280" s="28"/>
      <c r="E280" s="28"/>
      <c r="F280" s="28"/>
      <c r="G280" s="28"/>
      <c r="H280" s="28"/>
    </row>
    <row r="281" ht="12.75" customHeight="1" spans="3:8">
      <c r="C281" s="28"/>
      <c r="D281" s="28"/>
      <c r="E281" s="28"/>
      <c r="F281" s="28"/>
      <c r="G281" s="28"/>
      <c r="H281" s="28"/>
    </row>
    <row r="282" ht="12.75" customHeight="1" spans="3:8">
      <c r="C282" s="28"/>
      <c r="D282" s="28"/>
      <c r="E282" s="28"/>
      <c r="F282" s="28"/>
      <c r="G282" s="28"/>
      <c r="H282" s="28"/>
    </row>
    <row r="283" ht="12.75" customHeight="1" spans="3:8">
      <c r="C283" s="28"/>
      <c r="D283" s="28"/>
      <c r="E283" s="28"/>
      <c r="F283" s="28"/>
      <c r="G283" s="28"/>
      <c r="H283" s="28"/>
    </row>
    <row r="284" ht="12.75" customHeight="1" spans="3:8">
      <c r="C284" s="28"/>
      <c r="D284" s="28"/>
      <c r="E284" s="28"/>
      <c r="F284" s="28"/>
      <c r="G284" s="28"/>
      <c r="H284" s="28"/>
    </row>
    <row r="285" ht="12.75" customHeight="1" spans="3:8">
      <c r="C285" s="28"/>
      <c r="D285" s="28"/>
      <c r="E285" s="28"/>
      <c r="F285" s="28"/>
      <c r="G285" s="28"/>
      <c r="H285" s="28"/>
    </row>
    <row r="286" ht="12.75" customHeight="1" spans="3:8">
      <c r="C286" s="28"/>
      <c r="D286" s="28"/>
      <c r="E286" s="28"/>
      <c r="F286" s="28"/>
      <c r="G286" s="28"/>
      <c r="H286" s="28"/>
    </row>
    <row r="287" ht="12.75" customHeight="1" spans="3:8">
      <c r="C287" s="28"/>
      <c r="D287" s="28"/>
      <c r="E287" s="28"/>
      <c r="F287" s="28"/>
      <c r="G287" s="28"/>
      <c r="H287" s="28"/>
    </row>
    <row r="288" ht="12.75" customHeight="1" spans="3:8">
      <c r="C288" s="28"/>
      <c r="D288" s="28"/>
      <c r="E288" s="28"/>
      <c r="F288" s="28"/>
      <c r="G288" s="28"/>
      <c r="H288" s="28"/>
    </row>
    <row r="289" ht="12.75" customHeight="1" spans="3:8">
      <c r="C289" s="28"/>
      <c r="D289" s="28"/>
      <c r="E289" s="28"/>
      <c r="F289" s="28"/>
      <c r="G289" s="28"/>
      <c r="H289" s="28"/>
    </row>
    <row r="290" ht="12.75" customHeight="1" spans="3:8">
      <c r="C290" s="28"/>
      <c r="D290" s="28"/>
      <c r="E290" s="28"/>
      <c r="F290" s="28"/>
      <c r="G290" s="28"/>
      <c r="H290" s="28"/>
    </row>
    <row r="291" ht="12.75" customHeight="1" spans="3:8">
      <c r="C291" s="28"/>
      <c r="D291" s="28"/>
      <c r="E291" s="28"/>
      <c r="F291" s="28"/>
      <c r="G291" s="28"/>
      <c r="H291" s="28"/>
    </row>
    <row r="292" ht="12.75" customHeight="1" spans="3:8">
      <c r="C292" s="28"/>
      <c r="D292" s="28"/>
      <c r="E292" s="28"/>
      <c r="F292" s="28"/>
      <c r="G292" s="28"/>
      <c r="H292" s="28"/>
    </row>
    <row r="293" ht="12.75" customHeight="1" spans="3:8">
      <c r="C293" s="28"/>
      <c r="D293" s="28"/>
      <c r="E293" s="28"/>
      <c r="F293" s="28"/>
      <c r="G293" s="28"/>
      <c r="H293" s="28"/>
    </row>
    <row r="294" ht="12.75" customHeight="1" spans="3:8">
      <c r="C294" s="28"/>
      <c r="D294" s="28"/>
      <c r="E294" s="28"/>
      <c r="F294" s="28"/>
      <c r="G294" s="28"/>
      <c r="H294" s="28"/>
    </row>
    <row r="295" ht="12.75" customHeight="1" spans="3:8">
      <c r="C295" s="28"/>
      <c r="D295" s="28"/>
      <c r="E295" s="28"/>
      <c r="F295" s="28"/>
      <c r="G295" s="28"/>
      <c r="H295" s="28"/>
    </row>
    <row r="296" ht="12.75" customHeight="1" spans="3:8">
      <c r="C296" s="28"/>
      <c r="D296" s="28"/>
      <c r="E296" s="28"/>
      <c r="F296" s="28"/>
      <c r="G296" s="28"/>
      <c r="H296" s="28"/>
    </row>
    <row r="297" ht="12.75" customHeight="1" spans="3:8">
      <c r="C297" s="28"/>
      <c r="D297" s="28"/>
      <c r="E297" s="28"/>
      <c r="F297" s="28"/>
      <c r="G297" s="28"/>
      <c r="H297" s="28"/>
    </row>
    <row r="298" ht="12.75" customHeight="1" spans="3:8">
      <c r="C298" s="28"/>
      <c r="D298" s="28"/>
      <c r="E298" s="28"/>
      <c r="F298" s="28"/>
      <c r="G298" s="28"/>
      <c r="H298" s="28"/>
    </row>
    <row r="299" ht="12.75" customHeight="1" spans="3:8">
      <c r="C299" s="28"/>
      <c r="D299" s="28"/>
      <c r="E299" s="28"/>
      <c r="F299" s="28"/>
      <c r="G299" s="28"/>
      <c r="H299" s="28"/>
    </row>
    <row r="300" ht="12.75" customHeight="1" spans="3:8">
      <c r="C300" s="28"/>
      <c r="D300" s="28"/>
      <c r="E300" s="28"/>
      <c r="F300" s="28"/>
      <c r="G300" s="28"/>
      <c r="H300" s="28"/>
    </row>
    <row r="301" ht="12.75" customHeight="1" spans="3:8">
      <c r="C301" s="28"/>
      <c r="D301" s="28"/>
      <c r="E301" s="28"/>
      <c r="F301" s="28"/>
      <c r="G301" s="28"/>
      <c r="H301" s="28"/>
    </row>
    <row r="302" ht="12.75" customHeight="1" spans="3:8">
      <c r="C302" s="28"/>
      <c r="D302" s="28"/>
      <c r="E302" s="28"/>
      <c r="F302" s="28"/>
      <c r="G302" s="28"/>
      <c r="H302" s="28"/>
    </row>
    <row r="303" ht="12.75" customHeight="1" spans="3:8">
      <c r="C303" s="28"/>
      <c r="D303" s="28"/>
      <c r="E303" s="28"/>
      <c r="F303" s="28"/>
      <c r="G303" s="28"/>
      <c r="H303" s="28"/>
    </row>
    <row r="304" ht="12.75" customHeight="1" spans="3:8">
      <c r="C304" s="28"/>
      <c r="D304" s="28"/>
      <c r="E304" s="28"/>
      <c r="F304" s="28"/>
      <c r="G304" s="28"/>
      <c r="H304" s="28"/>
    </row>
    <row r="305" ht="12.75" customHeight="1" spans="3:8">
      <c r="C305" s="28"/>
      <c r="D305" s="28"/>
      <c r="E305" s="28"/>
      <c r="F305" s="28"/>
      <c r="G305" s="28"/>
      <c r="H305" s="28"/>
    </row>
    <row r="306" ht="12.75" customHeight="1" spans="3:8">
      <c r="C306" s="28"/>
      <c r="D306" s="28"/>
      <c r="E306" s="28"/>
      <c r="F306" s="28"/>
      <c r="G306" s="28"/>
      <c r="H306" s="28"/>
    </row>
    <row r="307" ht="12.75" customHeight="1" spans="3:8">
      <c r="C307" s="28"/>
      <c r="D307" s="28"/>
      <c r="E307" s="28"/>
      <c r="F307" s="28"/>
      <c r="G307" s="28"/>
      <c r="H307" s="28"/>
    </row>
    <row r="308" ht="12.75" customHeight="1" spans="3:8">
      <c r="C308" s="28"/>
      <c r="D308" s="28"/>
      <c r="E308" s="28"/>
      <c r="F308" s="28"/>
      <c r="G308" s="28"/>
      <c r="H308" s="28"/>
    </row>
    <row r="309" ht="12.75" customHeight="1" spans="3:8">
      <c r="C309" s="28"/>
      <c r="D309" s="28"/>
      <c r="E309" s="28"/>
      <c r="F309" s="28"/>
      <c r="G309" s="28"/>
      <c r="H309" s="28"/>
    </row>
    <row r="310" ht="12.75" customHeight="1" spans="3:8">
      <c r="C310" s="28"/>
      <c r="D310" s="28"/>
      <c r="E310" s="28"/>
      <c r="F310" s="28"/>
      <c r="G310" s="28"/>
      <c r="H310" s="28"/>
    </row>
    <row r="311" ht="12.75" customHeight="1" spans="3:8">
      <c r="C311" s="28"/>
      <c r="D311" s="28"/>
      <c r="E311" s="28"/>
      <c r="F311" s="28"/>
      <c r="G311" s="28"/>
      <c r="H311" s="28"/>
    </row>
    <row r="312" ht="12.75" customHeight="1" spans="3:8">
      <c r="C312" s="28"/>
      <c r="D312" s="28"/>
      <c r="E312" s="28"/>
      <c r="F312" s="28"/>
      <c r="G312" s="28"/>
      <c r="H312" s="28"/>
    </row>
    <row r="313" ht="12.75" customHeight="1" spans="3:8">
      <c r="C313" s="28"/>
      <c r="D313" s="28"/>
      <c r="E313" s="28"/>
      <c r="F313" s="28"/>
      <c r="G313" s="28"/>
      <c r="H313" s="28"/>
    </row>
    <row r="314" ht="12.75" customHeight="1" spans="3:8">
      <c r="C314" s="28"/>
      <c r="D314" s="28"/>
      <c r="E314" s="28"/>
      <c r="F314" s="28"/>
      <c r="G314" s="28"/>
      <c r="H314" s="28"/>
    </row>
    <row r="315" ht="12.75" customHeight="1" spans="3:8">
      <c r="C315" s="28"/>
      <c r="D315" s="28"/>
      <c r="E315" s="28"/>
      <c r="F315" s="28"/>
      <c r="G315" s="28"/>
      <c r="H315" s="28"/>
    </row>
    <row r="316" ht="12.75" customHeight="1" spans="3:8">
      <c r="C316" s="28"/>
      <c r="D316" s="28"/>
      <c r="E316" s="28"/>
      <c r="F316" s="28"/>
      <c r="G316" s="28"/>
      <c r="H316" s="28"/>
    </row>
    <row r="317" ht="12.75" customHeight="1" spans="3:8">
      <c r="C317" s="28"/>
      <c r="D317" s="28"/>
      <c r="E317" s="28"/>
      <c r="F317" s="28"/>
      <c r="G317" s="28"/>
      <c r="H317" s="28"/>
    </row>
    <row r="318" ht="12.75" customHeight="1" spans="3:8">
      <c r="C318" s="28"/>
      <c r="D318" s="28"/>
      <c r="E318" s="28"/>
      <c r="F318" s="28"/>
      <c r="G318" s="28"/>
      <c r="H318" s="28"/>
    </row>
    <row r="319" ht="12.75" customHeight="1" spans="3:8">
      <c r="C319" s="28"/>
      <c r="D319" s="28"/>
      <c r="E319" s="28"/>
      <c r="F319" s="28"/>
      <c r="G319" s="28"/>
      <c r="H319" s="28"/>
    </row>
    <row r="320" ht="12.75" customHeight="1" spans="3:8">
      <c r="C320" s="28"/>
      <c r="D320" s="28"/>
      <c r="E320" s="28"/>
      <c r="F320" s="28"/>
      <c r="G320" s="28"/>
      <c r="H320" s="28"/>
    </row>
    <row r="321" ht="12.75" customHeight="1" spans="3:8">
      <c r="C321" s="28"/>
      <c r="D321" s="28"/>
      <c r="E321" s="28"/>
      <c r="F321" s="28"/>
      <c r="G321" s="28"/>
      <c r="H321" s="28"/>
    </row>
    <row r="322" ht="12.75" customHeight="1" spans="3:8">
      <c r="C322" s="28"/>
      <c r="D322" s="28"/>
      <c r="E322" s="28"/>
      <c r="F322" s="28"/>
      <c r="G322" s="28"/>
      <c r="H322" s="28"/>
    </row>
    <row r="323" ht="12.75" customHeight="1" spans="3:8">
      <c r="C323" s="28"/>
      <c r="D323" s="28"/>
      <c r="E323" s="28"/>
      <c r="F323" s="28"/>
      <c r="G323" s="28"/>
      <c r="H323" s="28"/>
    </row>
    <row r="324" ht="12.75" customHeight="1" spans="3:8">
      <c r="C324" s="28"/>
      <c r="D324" s="28"/>
      <c r="E324" s="28"/>
      <c r="F324" s="28"/>
      <c r="G324" s="28"/>
      <c r="H324" s="28"/>
    </row>
    <row r="325" ht="12.75" customHeight="1" spans="3:8">
      <c r="C325" s="28"/>
      <c r="D325" s="28"/>
      <c r="E325" s="28"/>
      <c r="F325" s="28"/>
      <c r="G325" s="28"/>
      <c r="H325" s="28"/>
    </row>
    <row r="326" ht="12.75" customHeight="1" spans="3:8">
      <c r="C326" s="28"/>
      <c r="D326" s="28"/>
      <c r="E326" s="28"/>
      <c r="F326" s="28"/>
      <c r="G326" s="28"/>
      <c r="H326" s="28"/>
    </row>
    <row r="327" ht="12.75" customHeight="1" spans="3:8">
      <c r="C327" s="28"/>
      <c r="D327" s="28"/>
      <c r="E327" s="28"/>
      <c r="F327" s="28"/>
      <c r="G327" s="28"/>
      <c r="H327" s="28"/>
    </row>
    <row r="328" ht="12.75" customHeight="1" spans="3:8">
      <c r="C328" s="28"/>
      <c r="D328" s="28"/>
      <c r="E328" s="28"/>
      <c r="F328" s="28"/>
      <c r="G328" s="28"/>
      <c r="H328" s="28"/>
    </row>
    <row r="329" ht="12.75" customHeight="1" spans="3:8">
      <c r="C329" s="28"/>
      <c r="D329" s="28"/>
      <c r="E329" s="28"/>
      <c r="F329" s="28"/>
      <c r="G329" s="28"/>
      <c r="H329" s="28"/>
    </row>
    <row r="330" ht="12.75" customHeight="1" spans="3:8">
      <c r="C330" s="28"/>
      <c r="D330" s="28"/>
      <c r="E330" s="28"/>
      <c r="F330" s="28"/>
      <c r="G330" s="28"/>
      <c r="H330" s="28"/>
    </row>
    <row r="331" ht="12.75" customHeight="1" spans="3:8">
      <c r="C331" s="28"/>
      <c r="D331" s="28"/>
      <c r="E331" s="28"/>
      <c r="F331" s="28"/>
      <c r="G331" s="28"/>
      <c r="H331" s="28"/>
    </row>
    <row r="332" ht="12.75" customHeight="1" spans="3:8">
      <c r="C332" s="28"/>
      <c r="D332" s="28"/>
      <c r="E332" s="28"/>
      <c r="F332" s="28"/>
      <c r="G332" s="28"/>
      <c r="H332" s="28"/>
    </row>
    <row r="333" ht="12.75" customHeight="1" spans="3:8">
      <c r="C333" s="28"/>
      <c r="D333" s="28"/>
      <c r="E333" s="28"/>
      <c r="F333" s="28"/>
      <c r="G333" s="28"/>
      <c r="H333" s="28"/>
    </row>
    <row r="334" ht="12.75" customHeight="1" spans="3:8">
      <c r="C334" s="28"/>
      <c r="D334" s="28"/>
      <c r="E334" s="28"/>
      <c r="F334" s="28"/>
      <c r="G334" s="28"/>
      <c r="H334" s="28"/>
    </row>
    <row r="335" ht="12.75" customHeight="1" spans="3:8">
      <c r="C335" s="28"/>
      <c r="D335" s="28"/>
      <c r="E335" s="28"/>
      <c r="F335" s="28"/>
      <c r="G335" s="28"/>
      <c r="H335" s="28"/>
    </row>
    <row r="336" ht="12.75" customHeight="1" spans="3:8">
      <c r="C336" s="28"/>
      <c r="D336" s="28"/>
      <c r="E336" s="28"/>
      <c r="F336" s="28"/>
      <c r="G336" s="28"/>
      <c r="H336" s="28"/>
    </row>
    <row r="337" ht="12.75" customHeight="1" spans="3:8">
      <c r="C337" s="28"/>
      <c r="D337" s="28"/>
      <c r="E337" s="28"/>
      <c r="F337" s="28"/>
      <c r="G337" s="28"/>
      <c r="H337" s="28"/>
    </row>
    <row r="338" ht="12.75" customHeight="1" spans="3:8">
      <c r="C338" s="28"/>
      <c r="D338" s="28"/>
      <c r="E338" s="28"/>
      <c r="F338" s="28"/>
      <c r="G338" s="28"/>
      <c r="H338" s="28"/>
    </row>
    <row r="339" ht="12.75" customHeight="1" spans="3:8">
      <c r="C339" s="28"/>
      <c r="D339" s="28"/>
      <c r="E339" s="28"/>
      <c r="F339" s="28"/>
      <c r="G339" s="28"/>
      <c r="H339" s="28"/>
    </row>
    <row r="340" ht="12.75" customHeight="1" spans="3:8">
      <c r="C340" s="28"/>
      <c r="D340" s="28"/>
      <c r="E340" s="28"/>
      <c r="F340" s="28"/>
      <c r="G340" s="28"/>
      <c r="H340" s="28"/>
    </row>
    <row r="341" ht="12.75" customHeight="1" spans="3:8">
      <c r="C341" s="28"/>
      <c r="D341" s="28"/>
      <c r="E341" s="28"/>
      <c r="F341" s="28"/>
      <c r="G341" s="28"/>
      <c r="H341" s="28"/>
    </row>
    <row r="342" ht="12.75" customHeight="1" spans="3:8">
      <c r="C342" s="28"/>
      <c r="D342" s="28"/>
      <c r="E342" s="28"/>
      <c r="F342" s="28"/>
      <c r="G342" s="28"/>
      <c r="H342" s="28"/>
    </row>
    <row r="343" ht="12.75" customHeight="1" spans="3:8">
      <c r="C343" s="28"/>
      <c r="D343" s="28"/>
      <c r="E343" s="28"/>
      <c r="F343" s="28"/>
      <c r="G343" s="28"/>
      <c r="H343" s="28"/>
    </row>
    <row r="344" ht="12.75" customHeight="1" spans="3:8">
      <c r="C344" s="28"/>
      <c r="D344" s="28"/>
      <c r="E344" s="28"/>
      <c r="F344" s="28"/>
      <c r="G344" s="28"/>
      <c r="H344" s="28"/>
    </row>
    <row r="345" ht="12.75" customHeight="1" spans="3:8">
      <c r="C345" s="28"/>
      <c r="D345" s="28"/>
      <c r="E345" s="28"/>
      <c r="F345" s="28"/>
      <c r="G345" s="28"/>
      <c r="H345" s="28"/>
    </row>
    <row r="346" ht="12.75" customHeight="1" spans="3:8">
      <c r="C346" s="28"/>
      <c r="D346" s="28"/>
      <c r="E346" s="28"/>
      <c r="F346" s="28"/>
      <c r="G346" s="28"/>
      <c r="H346" s="28"/>
    </row>
    <row r="347" ht="12.75" customHeight="1" spans="3:8">
      <c r="C347" s="28"/>
      <c r="D347" s="28"/>
      <c r="E347" s="28"/>
      <c r="F347" s="28"/>
      <c r="G347" s="28"/>
      <c r="H347" s="28"/>
    </row>
    <row r="348" ht="12.75" customHeight="1" spans="3:8">
      <c r="C348" s="28"/>
      <c r="D348" s="28"/>
      <c r="E348" s="28"/>
      <c r="F348" s="28"/>
      <c r="G348" s="28"/>
      <c r="H348" s="28"/>
    </row>
    <row r="349" ht="12.75" customHeight="1" spans="3:8">
      <c r="C349" s="28"/>
      <c r="D349" s="28"/>
      <c r="E349" s="28"/>
      <c r="F349" s="28"/>
      <c r="G349" s="28"/>
      <c r="H349" s="28"/>
    </row>
    <row r="350" ht="12.75" customHeight="1" spans="3:8">
      <c r="C350" s="28"/>
      <c r="D350" s="28"/>
      <c r="E350" s="28"/>
      <c r="F350" s="28"/>
      <c r="G350" s="28"/>
      <c r="H350" s="28"/>
    </row>
    <row r="351" ht="12.75" customHeight="1" spans="3:8">
      <c r="C351" s="28"/>
      <c r="D351" s="28"/>
      <c r="E351" s="28"/>
      <c r="F351" s="28"/>
      <c r="G351" s="28"/>
      <c r="H351" s="28"/>
    </row>
    <row r="352" ht="12.75" customHeight="1" spans="3:8">
      <c r="C352" s="28"/>
      <c r="D352" s="28"/>
      <c r="E352" s="28"/>
      <c r="F352" s="28"/>
      <c r="G352" s="28"/>
      <c r="H352" s="28"/>
    </row>
    <row r="353" ht="12.75" customHeight="1" spans="3:8">
      <c r="C353" s="28"/>
      <c r="D353" s="28"/>
      <c r="E353" s="28"/>
      <c r="F353" s="28"/>
      <c r="G353" s="28"/>
      <c r="H353" s="28"/>
    </row>
    <row r="354" ht="12.75" customHeight="1" spans="3:8">
      <c r="C354" s="28"/>
      <c r="D354" s="28"/>
      <c r="E354" s="28"/>
      <c r="F354" s="28"/>
      <c r="G354" s="28"/>
      <c r="H354" s="28"/>
    </row>
    <row r="355" ht="12.75" customHeight="1" spans="3:8">
      <c r="C355" s="28"/>
      <c r="D355" s="28"/>
      <c r="E355" s="28"/>
      <c r="F355" s="28"/>
      <c r="G355" s="28"/>
      <c r="H355" s="28"/>
    </row>
    <row r="356" ht="12.75" customHeight="1" spans="3:8">
      <c r="C356" s="28"/>
      <c r="D356" s="28"/>
      <c r="E356" s="28"/>
      <c r="F356" s="28"/>
      <c r="G356" s="28"/>
      <c r="H356" s="28"/>
    </row>
    <row r="357" ht="12.75" customHeight="1" spans="3:8">
      <c r="C357" s="28"/>
      <c r="D357" s="28"/>
      <c r="E357" s="28"/>
      <c r="F357" s="28"/>
      <c r="G357" s="28"/>
      <c r="H357" s="28"/>
    </row>
    <row r="358" ht="12.75" customHeight="1" spans="3:8">
      <c r="C358" s="28"/>
      <c r="D358" s="28"/>
      <c r="E358" s="28"/>
      <c r="F358" s="28"/>
      <c r="G358" s="28"/>
      <c r="H358" s="28"/>
    </row>
    <row r="359" ht="12.75" customHeight="1" spans="3:8">
      <c r="C359" s="28"/>
      <c r="D359" s="28"/>
      <c r="E359" s="28"/>
      <c r="F359" s="28"/>
      <c r="G359" s="28"/>
      <c r="H359" s="28"/>
    </row>
    <row r="360" ht="12.75" customHeight="1" spans="3:8">
      <c r="C360" s="28"/>
      <c r="D360" s="28"/>
      <c r="E360" s="28"/>
      <c r="F360" s="28"/>
      <c r="G360" s="28"/>
      <c r="H360" s="28"/>
    </row>
    <row r="361" ht="12.75" customHeight="1" spans="3:8">
      <c r="C361" s="28"/>
      <c r="D361" s="28"/>
      <c r="E361" s="28"/>
      <c r="F361" s="28"/>
      <c r="G361" s="28"/>
      <c r="H361" s="28"/>
    </row>
    <row r="362" ht="12.75" customHeight="1" spans="3:8">
      <c r="C362" s="28"/>
      <c r="D362" s="28"/>
      <c r="E362" s="28"/>
      <c r="F362" s="28"/>
      <c r="G362" s="28"/>
      <c r="H362" s="28"/>
    </row>
    <row r="363" ht="12.75" customHeight="1" spans="3:8">
      <c r="C363" s="28"/>
      <c r="D363" s="28"/>
      <c r="E363" s="28"/>
      <c r="F363" s="28"/>
      <c r="G363" s="28"/>
      <c r="H363" s="28"/>
    </row>
    <row r="364" ht="12.75" customHeight="1" spans="3:8">
      <c r="C364" s="28"/>
      <c r="D364" s="28"/>
      <c r="E364" s="28"/>
      <c r="F364" s="28"/>
      <c r="G364" s="28"/>
      <c r="H364" s="28"/>
    </row>
    <row r="365" ht="12.75" customHeight="1" spans="3:8">
      <c r="C365" s="28"/>
      <c r="D365" s="28"/>
      <c r="E365" s="28"/>
      <c r="F365" s="28"/>
      <c r="G365" s="28"/>
      <c r="H365" s="28"/>
    </row>
    <row r="366" ht="12.75" customHeight="1" spans="3:8">
      <c r="C366" s="28"/>
      <c r="D366" s="28"/>
      <c r="E366" s="28"/>
      <c r="F366" s="28"/>
      <c r="G366" s="28"/>
      <c r="H366" s="28"/>
    </row>
    <row r="367" ht="12.75" customHeight="1" spans="3:8">
      <c r="C367" s="28"/>
      <c r="D367" s="28"/>
      <c r="E367" s="28"/>
      <c r="F367" s="28"/>
      <c r="G367" s="28"/>
      <c r="H367" s="28"/>
    </row>
    <row r="368" ht="12.75" customHeight="1" spans="3:8">
      <c r="C368" s="28"/>
      <c r="D368" s="28"/>
      <c r="E368" s="28"/>
      <c r="F368" s="28"/>
      <c r="G368" s="28"/>
      <c r="H368" s="28"/>
    </row>
    <row r="369" ht="12.75" customHeight="1" spans="3:8">
      <c r="C369" s="28"/>
      <c r="D369" s="28"/>
      <c r="E369" s="28"/>
      <c r="F369" s="28"/>
      <c r="G369" s="28"/>
      <c r="H369" s="28"/>
    </row>
    <row r="370" ht="12.75" customHeight="1" spans="3:8">
      <c r="C370" s="28"/>
      <c r="D370" s="28"/>
      <c r="E370" s="28"/>
      <c r="F370" s="28"/>
      <c r="G370" s="28"/>
      <c r="H370" s="28"/>
    </row>
    <row r="371" ht="12.75" customHeight="1" spans="3:8">
      <c r="C371" s="28"/>
      <c r="D371" s="28"/>
      <c r="E371" s="28"/>
      <c r="F371" s="28"/>
      <c r="G371" s="28"/>
      <c r="H371" s="28"/>
    </row>
    <row r="372" ht="12.75" customHeight="1" spans="3:8">
      <c r="C372" s="28"/>
      <c r="D372" s="28"/>
      <c r="E372" s="28"/>
      <c r="F372" s="28"/>
      <c r="G372" s="28"/>
      <c r="H372" s="28"/>
    </row>
    <row r="373" ht="12.75" customHeight="1" spans="3:8">
      <c r="C373" s="28"/>
      <c r="D373" s="28"/>
      <c r="E373" s="28"/>
      <c r="F373" s="28"/>
      <c r="G373" s="28"/>
      <c r="H373" s="28"/>
    </row>
    <row r="374" ht="12.75" customHeight="1" spans="3:8">
      <c r="C374" s="28"/>
      <c r="D374" s="28"/>
      <c r="E374" s="28"/>
      <c r="F374" s="28"/>
      <c r="G374" s="28"/>
      <c r="H374" s="28"/>
    </row>
    <row r="375" ht="12.75" customHeight="1" spans="3:8">
      <c r="C375" s="28"/>
      <c r="D375" s="28"/>
      <c r="E375" s="28"/>
      <c r="F375" s="28"/>
      <c r="G375" s="28"/>
      <c r="H375" s="28"/>
    </row>
    <row r="376" ht="12.75" customHeight="1" spans="3:8">
      <c r="C376" s="28"/>
      <c r="D376" s="28"/>
      <c r="E376" s="28"/>
      <c r="F376" s="28"/>
      <c r="G376" s="28"/>
      <c r="H376" s="28"/>
    </row>
    <row r="377" ht="12.75" customHeight="1" spans="3:8">
      <c r="C377" s="28"/>
      <c r="D377" s="28"/>
      <c r="E377" s="28"/>
      <c r="F377" s="28"/>
      <c r="G377" s="28"/>
      <c r="H377" s="28"/>
    </row>
    <row r="378" ht="12.75" customHeight="1" spans="3:8">
      <c r="C378" s="28"/>
      <c r="D378" s="28"/>
      <c r="E378" s="28"/>
      <c r="F378" s="28"/>
      <c r="G378" s="28"/>
      <c r="H378" s="28"/>
    </row>
    <row r="379" ht="12.75" customHeight="1" spans="3:8">
      <c r="C379" s="28"/>
      <c r="D379" s="28"/>
      <c r="E379" s="28"/>
      <c r="F379" s="28"/>
      <c r="G379" s="28"/>
      <c r="H379" s="28"/>
    </row>
    <row r="380" ht="12.75" customHeight="1" spans="3:8">
      <c r="C380" s="28"/>
      <c r="D380" s="28"/>
      <c r="E380" s="28"/>
      <c r="F380" s="28"/>
      <c r="G380" s="28"/>
      <c r="H380" s="28"/>
    </row>
    <row r="381" ht="12.75" customHeight="1" spans="3:8">
      <c r="C381" s="28"/>
      <c r="D381" s="28"/>
      <c r="E381" s="28"/>
      <c r="F381" s="28"/>
      <c r="G381" s="28"/>
      <c r="H381" s="28"/>
    </row>
    <row r="382" ht="12.75" customHeight="1" spans="3:8">
      <c r="C382" s="28"/>
      <c r="D382" s="28"/>
      <c r="E382" s="28"/>
      <c r="F382" s="28"/>
      <c r="G382" s="28"/>
      <c r="H382" s="28"/>
    </row>
    <row r="383" ht="12.75" customHeight="1" spans="3:8">
      <c r="C383" s="28"/>
      <c r="D383" s="28"/>
      <c r="E383" s="28"/>
      <c r="F383" s="28"/>
      <c r="G383" s="28"/>
      <c r="H383" s="28"/>
    </row>
    <row r="384" ht="12.75" customHeight="1" spans="3:8">
      <c r="C384" s="28"/>
      <c r="D384" s="28"/>
      <c r="E384" s="28"/>
      <c r="F384" s="28"/>
      <c r="G384" s="28"/>
      <c r="H384" s="28"/>
    </row>
    <row r="385" ht="12.75" customHeight="1" spans="3:8">
      <c r="C385" s="28"/>
      <c r="D385" s="28"/>
      <c r="E385" s="28"/>
      <c r="F385" s="28"/>
      <c r="G385" s="28"/>
      <c r="H385" s="28"/>
    </row>
    <row r="386" ht="12.75" customHeight="1" spans="3:8">
      <c r="C386" s="28"/>
      <c r="D386" s="28"/>
      <c r="E386" s="28"/>
      <c r="F386" s="28"/>
      <c r="G386" s="28"/>
      <c r="H386" s="28"/>
    </row>
    <row r="387" ht="12.75" customHeight="1" spans="3:8">
      <c r="C387" s="28"/>
      <c r="D387" s="28"/>
      <c r="E387" s="28"/>
      <c r="F387" s="28"/>
      <c r="G387" s="28"/>
      <c r="H387" s="28"/>
    </row>
    <row r="388" ht="12.75" customHeight="1" spans="3:8">
      <c r="C388" s="28"/>
      <c r="D388" s="28"/>
      <c r="E388" s="28"/>
      <c r="F388" s="28"/>
      <c r="G388" s="28"/>
      <c r="H388" s="28"/>
    </row>
    <row r="389" ht="12.75" customHeight="1" spans="3:8">
      <c r="C389" s="28"/>
      <c r="D389" s="28"/>
      <c r="E389" s="28"/>
      <c r="F389" s="28"/>
      <c r="G389" s="28"/>
      <c r="H389" s="28"/>
    </row>
    <row r="390" ht="12.75" customHeight="1" spans="3:8">
      <c r="C390" s="28"/>
      <c r="D390" s="28"/>
      <c r="E390" s="28"/>
      <c r="F390" s="28"/>
      <c r="G390" s="28"/>
      <c r="H390" s="28"/>
    </row>
    <row r="391" ht="12.75" customHeight="1" spans="3:8">
      <c r="C391" s="28"/>
      <c r="D391" s="28"/>
      <c r="E391" s="28"/>
      <c r="F391" s="28"/>
      <c r="G391" s="28"/>
      <c r="H391" s="28"/>
    </row>
    <row r="392" ht="12.75" customHeight="1" spans="3:8">
      <c r="C392" s="28"/>
      <c r="D392" s="28"/>
      <c r="E392" s="28"/>
      <c r="F392" s="28"/>
      <c r="G392" s="28"/>
      <c r="H392" s="28"/>
    </row>
    <row r="393" ht="12.75" customHeight="1" spans="3:8">
      <c r="C393" s="28"/>
      <c r="D393" s="28"/>
      <c r="E393" s="28"/>
      <c r="F393" s="28"/>
      <c r="G393" s="28"/>
      <c r="H393" s="28"/>
    </row>
    <row r="394" ht="12.75" customHeight="1" spans="3:8">
      <c r="C394" s="28"/>
      <c r="D394" s="28"/>
      <c r="E394" s="28"/>
      <c r="F394" s="28"/>
      <c r="G394" s="28"/>
      <c r="H394" s="28"/>
    </row>
    <row r="395" ht="12.75" customHeight="1" spans="3:8">
      <c r="C395" s="28"/>
      <c r="D395" s="28"/>
      <c r="E395" s="28"/>
      <c r="F395" s="28"/>
      <c r="G395" s="28"/>
      <c r="H395" s="28"/>
    </row>
    <row r="396" ht="12.75" customHeight="1" spans="3:8">
      <c r="C396" s="28"/>
      <c r="D396" s="28"/>
      <c r="E396" s="28"/>
      <c r="F396" s="28"/>
      <c r="G396" s="28"/>
      <c r="H396" s="28"/>
    </row>
    <row r="397" ht="12.75" customHeight="1" spans="3:8">
      <c r="C397" s="28"/>
      <c r="D397" s="28"/>
      <c r="E397" s="28"/>
      <c r="F397" s="28"/>
      <c r="G397" s="28"/>
      <c r="H397" s="28"/>
    </row>
    <row r="398" ht="12.75" customHeight="1" spans="3:8">
      <c r="C398" s="28"/>
      <c r="D398" s="28"/>
      <c r="E398" s="28"/>
      <c r="F398" s="28"/>
      <c r="G398" s="28"/>
      <c r="H398" s="28"/>
    </row>
    <row r="399" ht="12.75" customHeight="1" spans="3:8">
      <c r="C399" s="28"/>
      <c r="D399" s="28"/>
      <c r="E399" s="28"/>
      <c r="F399" s="28"/>
      <c r="G399" s="28"/>
      <c r="H399" s="28"/>
    </row>
    <row r="400" ht="12.75" customHeight="1" spans="3:8">
      <c r="C400" s="28"/>
      <c r="D400" s="28"/>
      <c r="E400" s="28"/>
      <c r="F400" s="28"/>
      <c r="G400" s="28"/>
      <c r="H400" s="28"/>
    </row>
    <row r="401" ht="12.75" customHeight="1" spans="3:8">
      <c r="C401" s="28"/>
      <c r="D401" s="28"/>
      <c r="E401" s="28"/>
      <c r="F401" s="28"/>
      <c r="G401" s="28"/>
      <c r="H401" s="28"/>
    </row>
    <row r="402" ht="12.75" customHeight="1" spans="3:8">
      <c r="C402" s="28"/>
      <c r="D402" s="28"/>
      <c r="E402" s="28"/>
      <c r="F402" s="28"/>
      <c r="G402" s="28"/>
      <c r="H402" s="28"/>
    </row>
    <row r="403" ht="12.75" customHeight="1" spans="3:8">
      <c r="C403" s="28"/>
      <c r="D403" s="28"/>
      <c r="E403" s="28"/>
      <c r="F403" s="28"/>
      <c r="G403" s="28"/>
      <c r="H403" s="28"/>
    </row>
    <row r="404" ht="12.75" customHeight="1" spans="3:8">
      <c r="C404" s="28"/>
      <c r="D404" s="28"/>
      <c r="E404" s="28"/>
      <c r="F404" s="28"/>
      <c r="G404" s="28"/>
      <c r="H404" s="28"/>
    </row>
    <row r="405" ht="12.75" customHeight="1" spans="3:8">
      <c r="C405" s="28"/>
      <c r="D405" s="28"/>
      <c r="E405" s="28"/>
      <c r="F405" s="28"/>
      <c r="G405" s="28"/>
      <c r="H405" s="28"/>
    </row>
    <row r="406" ht="12.75" customHeight="1" spans="3:8">
      <c r="C406" s="28"/>
      <c r="D406" s="28"/>
      <c r="E406" s="28"/>
      <c r="F406" s="28"/>
      <c r="G406" s="28"/>
      <c r="H406" s="28"/>
    </row>
    <row r="407" ht="12.75" customHeight="1" spans="3:8">
      <c r="C407" s="28"/>
      <c r="D407" s="28"/>
      <c r="E407" s="28"/>
      <c r="F407" s="28"/>
      <c r="G407" s="28"/>
      <c r="H407" s="28"/>
    </row>
    <row r="408" ht="12.75" customHeight="1" spans="3:8">
      <c r="C408" s="28"/>
      <c r="D408" s="28"/>
      <c r="E408" s="28"/>
      <c r="F408" s="28"/>
      <c r="G408" s="28"/>
      <c r="H408" s="28"/>
    </row>
    <row r="409" ht="12.75" customHeight="1" spans="3:8">
      <c r="C409" s="28"/>
      <c r="D409" s="28"/>
      <c r="E409" s="28"/>
      <c r="F409" s="28"/>
      <c r="G409" s="28"/>
      <c r="H409" s="28"/>
    </row>
    <row r="410" ht="12.75" customHeight="1" spans="3:8">
      <c r="C410" s="28"/>
      <c r="D410" s="28"/>
      <c r="E410" s="28"/>
      <c r="F410" s="28"/>
      <c r="G410" s="28"/>
      <c r="H410" s="28"/>
    </row>
    <row r="411" ht="12.75" customHeight="1" spans="3:8">
      <c r="C411" s="28"/>
      <c r="D411" s="28"/>
      <c r="E411" s="28"/>
      <c r="F411" s="28"/>
      <c r="G411" s="28"/>
      <c r="H411" s="28"/>
    </row>
    <row r="412" ht="12.75" customHeight="1" spans="3:8">
      <c r="C412" s="28"/>
      <c r="D412" s="28"/>
      <c r="E412" s="28"/>
      <c r="F412" s="28"/>
      <c r="G412" s="28"/>
      <c r="H412" s="28"/>
    </row>
    <row r="413" ht="12.75" customHeight="1" spans="3:8">
      <c r="C413" s="28"/>
      <c r="D413" s="28"/>
      <c r="E413" s="28"/>
      <c r="F413" s="28"/>
      <c r="G413" s="28"/>
      <c r="H413" s="28"/>
    </row>
    <row r="414" ht="12.75" customHeight="1" spans="3:8">
      <c r="C414" s="28"/>
      <c r="D414" s="28"/>
      <c r="E414" s="28"/>
      <c r="F414" s="28"/>
      <c r="G414" s="28"/>
      <c r="H414" s="28"/>
    </row>
    <row r="415" ht="12.75" customHeight="1" spans="3:8">
      <c r="C415" s="28"/>
      <c r="D415" s="28"/>
      <c r="E415" s="28"/>
      <c r="F415" s="28"/>
      <c r="G415" s="28"/>
      <c r="H415" s="28"/>
    </row>
    <row r="416" ht="12.75" customHeight="1" spans="3:8">
      <c r="C416" s="28"/>
      <c r="D416" s="28"/>
      <c r="E416" s="28"/>
      <c r="F416" s="28"/>
      <c r="G416" s="28"/>
      <c r="H416" s="28"/>
    </row>
    <row r="417" ht="12.75" customHeight="1" spans="3:8">
      <c r="C417" s="28"/>
      <c r="D417" s="28"/>
      <c r="E417" s="28"/>
      <c r="F417" s="28"/>
      <c r="G417" s="28"/>
      <c r="H417" s="28"/>
    </row>
    <row r="418" ht="12.75" customHeight="1" spans="3:8">
      <c r="C418" s="28"/>
      <c r="D418" s="28"/>
      <c r="E418" s="28"/>
      <c r="F418" s="28"/>
      <c r="G418" s="28"/>
      <c r="H418" s="28"/>
    </row>
    <row r="419" ht="12.75" customHeight="1" spans="3:8">
      <c r="C419" s="28"/>
      <c r="D419" s="28"/>
      <c r="E419" s="28"/>
      <c r="F419" s="28"/>
      <c r="G419" s="28"/>
      <c r="H419" s="28"/>
    </row>
    <row r="420" ht="12.75" customHeight="1" spans="3:8">
      <c r="C420" s="28"/>
      <c r="D420" s="28"/>
      <c r="E420" s="28"/>
      <c r="F420" s="28"/>
      <c r="G420" s="28"/>
      <c r="H420" s="28"/>
    </row>
    <row r="421" ht="12.75" customHeight="1" spans="3:8">
      <c r="C421" s="28"/>
      <c r="D421" s="28"/>
      <c r="E421" s="28"/>
      <c r="F421" s="28"/>
      <c r="G421" s="28"/>
      <c r="H421" s="28"/>
    </row>
    <row r="422" ht="12.75" customHeight="1" spans="3:8">
      <c r="C422" s="28"/>
      <c r="D422" s="28"/>
      <c r="E422" s="28"/>
      <c r="F422" s="28"/>
      <c r="G422" s="28"/>
      <c r="H422" s="28"/>
    </row>
    <row r="423" ht="12.75" customHeight="1" spans="3:8">
      <c r="C423" s="28"/>
      <c r="D423" s="28"/>
      <c r="E423" s="28"/>
      <c r="F423" s="28"/>
      <c r="G423" s="28"/>
      <c r="H423" s="28"/>
    </row>
    <row r="424" ht="12.75" customHeight="1" spans="3:8">
      <c r="C424" s="28"/>
      <c r="D424" s="28"/>
      <c r="E424" s="28"/>
      <c r="F424" s="28"/>
      <c r="G424" s="28"/>
      <c r="H424" s="28"/>
    </row>
    <row r="425" ht="12.75" customHeight="1" spans="3:8">
      <c r="C425" s="28"/>
      <c r="D425" s="28"/>
      <c r="E425" s="28"/>
      <c r="F425" s="28"/>
      <c r="G425" s="28"/>
      <c r="H425" s="28"/>
    </row>
    <row r="426" ht="12.75" customHeight="1" spans="3:8">
      <c r="C426" s="28"/>
      <c r="D426" s="28"/>
      <c r="E426" s="28"/>
      <c r="F426" s="28"/>
      <c r="G426" s="28"/>
      <c r="H426" s="28"/>
    </row>
    <row r="427" ht="12.75" customHeight="1" spans="3:8">
      <c r="C427" s="28"/>
      <c r="D427" s="28"/>
      <c r="E427" s="28"/>
      <c r="F427" s="28"/>
      <c r="G427" s="28"/>
      <c r="H427" s="28"/>
    </row>
    <row r="428" ht="12.75" customHeight="1" spans="3:8">
      <c r="C428" s="28"/>
      <c r="D428" s="28"/>
      <c r="E428" s="28"/>
      <c r="F428" s="28"/>
      <c r="G428" s="28"/>
      <c r="H428" s="28"/>
    </row>
    <row r="429" ht="12.75" customHeight="1" spans="3:8">
      <c r="C429" s="28"/>
      <c r="D429" s="28"/>
      <c r="E429" s="28"/>
      <c r="F429" s="28"/>
      <c r="G429" s="28"/>
      <c r="H429" s="28"/>
    </row>
    <row r="430" ht="12.75" customHeight="1" spans="3:8">
      <c r="C430" s="28"/>
      <c r="D430" s="28"/>
      <c r="E430" s="28"/>
      <c r="F430" s="28"/>
      <c r="G430" s="28"/>
      <c r="H430" s="28"/>
    </row>
    <row r="431" ht="12.75" customHeight="1" spans="3:8">
      <c r="C431" s="28"/>
      <c r="D431" s="28"/>
      <c r="E431" s="28"/>
      <c r="F431" s="28"/>
      <c r="G431" s="28"/>
      <c r="H431" s="28"/>
    </row>
    <row r="432" ht="12.75" customHeight="1" spans="3:8">
      <c r="C432" s="28"/>
      <c r="D432" s="28"/>
      <c r="E432" s="28"/>
      <c r="F432" s="28"/>
      <c r="G432" s="28"/>
      <c r="H432" s="28"/>
    </row>
    <row r="433" ht="12.75" customHeight="1" spans="3:8">
      <c r="C433" s="28"/>
      <c r="D433" s="28"/>
      <c r="E433" s="28"/>
      <c r="F433" s="28"/>
      <c r="G433" s="28"/>
      <c r="H433" s="28"/>
    </row>
    <row r="434" ht="12.75" customHeight="1" spans="3:8">
      <c r="C434" s="28"/>
      <c r="D434" s="28"/>
      <c r="E434" s="28"/>
      <c r="F434" s="28"/>
      <c r="G434" s="28"/>
      <c r="H434" s="28"/>
    </row>
    <row r="435" ht="12.75" customHeight="1" spans="3:8">
      <c r="C435" s="28"/>
      <c r="D435" s="28"/>
      <c r="E435" s="28"/>
      <c r="F435" s="28"/>
      <c r="G435" s="28"/>
      <c r="H435" s="28"/>
    </row>
    <row r="436" ht="12.75" customHeight="1" spans="3:8">
      <c r="C436" s="28"/>
      <c r="D436" s="28"/>
      <c r="E436" s="28"/>
      <c r="F436" s="28"/>
      <c r="G436" s="28"/>
      <c r="H436" s="28"/>
    </row>
    <row r="437" ht="12.75" customHeight="1" spans="3:8">
      <c r="C437" s="28"/>
      <c r="D437" s="28"/>
      <c r="E437" s="28"/>
      <c r="F437" s="28"/>
      <c r="G437" s="28"/>
      <c r="H437" s="28"/>
    </row>
    <row r="438" ht="12.75" customHeight="1" spans="3:8">
      <c r="C438" s="28"/>
      <c r="D438" s="28"/>
      <c r="E438" s="28"/>
      <c r="F438" s="28"/>
      <c r="G438" s="28"/>
      <c r="H438" s="28"/>
    </row>
    <row r="439" ht="12.75" customHeight="1" spans="3:8">
      <c r="C439" s="28"/>
      <c r="D439" s="28"/>
      <c r="E439" s="28"/>
      <c r="F439" s="28"/>
      <c r="G439" s="28"/>
      <c r="H439" s="28"/>
    </row>
    <row r="440" ht="12.75" customHeight="1" spans="3:8">
      <c r="C440" s="28"/>
      <c r="D440" s="28"/>
      <c r="E440" s="28"/>
      <c r="F440" s="28"/>
      <c r="G440" s="28"/>
      <c r="H440" s="28"/>
    </row>
    <row r="441" ht="12.75" customHeight="1" spans="3:8">
      <c r="C441" s="28"/>
      <c r="D441" s="28"/>
      <c r="E441" s="28"/>
      <c r="F441" s="28"/>
      <c r="G441" s="28"/>
      <c r="H441" s="28"/>
    </row>
    <row r="442" ht="12.75" customHeight="1" spans="3:8">
      <c r="C442" s="28"/>
      <c r="D442" s="28"/>
      <c r="E442" s="28"/>
      <c r="F442" s="28"/>
      <c r="G442" s="28"/>
      <c r="H442" s="28"/>
    </row>
    <row r="443" ht="12.75" customHeight="1" spans="3:8">
      <c r="C443" s="28"/>
      <c r="D443" s="28"/>
      <c r="E443" s="28"/>
      <c r="F443" s="28"/>
      <c r="G443" s="28"/>
      <c r="H443" s="28"/>
    </row>
    <row r="444" ht="12.75" customHeight="1" spans="3:8">
      <c r="C444" s="28"/>
      <c r="D444" s="28"/>
      <c r="E444" s="28"/>
      <c r="F444" s="28"/>
      <c r="G444" s="28"/>
      <c r="H444" s="28"/>
    </row>
    <row r="445" ht="12.75" customHeight="1" spans="3:8">
      <c r="C445" s="28"/>
      <c r="D445" s="28"/>
      <c r="E445" s="28"/>
      <c r="F445" s="28"/>
      <c r="G445" s="28"/>
      <c r="H445" s="28"/>
    </row>
    <row r="446" ht="12.75" customHeight="1" spans="3:8">
      <c r="C446" s="28"/>
      <c r="D446" s="28"/>
      <c r="E446" s="28"/>
      <c r="F446" s="28"/>
      <c r="G446" s="28"/>
      <c r="H446" s="28"/>
    </row>
    <row r="447" ht="12.75" customHeight="1" spans="3:8">
      <c r="C447" s="28"/>
      <c r="D447" s="28"/>
      <c r="E447" s="28"/>
      <c r="F447" s="28"/>
      <c r="G447" s="28"/>
      <c r="H447" s="28"/>
    </row>
    <row r="448" ht="12.75" customHeight="1" spans="3:8">
      <c r="C448" s="28"/>
      <c r="D448" s="28"/>
      <c r="E448" s="28"/>
      <c r="F448" s="28"/>
      <c r="G448" s="28"/>
      <c r="H448" s="28"/>
    </row>
    <row r="449" ht="12.75" customHeight="1" spans="3:8">
      <c r="C449" s="28"/>
      <c r="D449" s="28"/>
      <c r="E449" s="28"/>
      <c r="F449" s="28"/>
      <c r="G449" s="28"/>
      <c r="H449" s="28"/>
    </row>
    <row r="450" ht="12.75" customHeight="1" spans="3:8">
      <c r="C450" s="28"/>
      <c r="D450" s="28"/>
      <c r="E450" s="28"/>
      <c r="F450" s="28"/>
      <c r="G450" s="28"/>
      <c r="H450" s="28"/>
    </row>
    <row r="451" ht="12.75" customHeight="1" spans="3:8">
      <c r="C451" s="28"/>
      <c r="D451" s="28"/>
      <c r="E451" s="28"/>
      <c r="F451" s="28"/>
      <c r="G451" s="28"/>
      <c r="H451" s="28"/>
    </row>
    <row r="452" ht="12.75" customHeight="1" spans="3:8">
      <c r="C452" s="28"/>
      <c r="D452" s="28"/>
      <c r="E452" s="28"/>
      <c r="F452" s="28"/>
      <c r="G452" s="28"/>
      <c r="H452" s="28"/>
    </row>
    <row r="453" ht="12.75" customHeight="1" spans="3:8">
      <c r="C453" s="28"/>
      <c r="D453" s="28"/>
      <c r="E453" s="28"/>
      <c r="F453" s="28"/>
      <c r="G453" s="28"/>
      <c r="H453" s="28"/>
    </row>
    <row r="454" ht="12.75" customHeight="1" spans="3:8">
      <c r="C454" s="28"/>
      <c r="D454" s="28"/>
      <c r="E454" s="28"/>
      <c r="F454" s="28"/>
      <c r="G454" s="28"/>
      <c r="H454" s="28"/>
    </row>
    <row r="455" ht="12.75" customHeight="1" spans="3:8">
      <c r="C455" s="28"/>
      <c r="D455" s="28"/>
      <c r="E455" s="28"/>
      <c r="F455" s="28"/>
      <c r="G455" s="28"/>
      <c r="H455" s="28"/>
    </row>
    <row r="456" ht="12.75" customHeight="1" spans="3:8">
      <c r="C456" s="28"/>
      <c r="D456" s="28"/>
      <c r="E456" s="28"/>
      <c r="F456" s="28"/>
      <c r="G456" s="28"/>
      <c r="H456" s="28"/>
    </row>
    <row r="457" ht="12.75" customHeight="1" spans="3:8">
      <c r="C457" s="28"/>
      <c r="D457" s="28"/>
      <c r="E457" s="28"/>
      <c r="F457" s="28"/>
      <c r="G457" s="28"/>
      <c r="H457" s="28"/>
    </row>
    <row r="458" ht="12.75" customHeight="1" spans="3:8">
      <c r="C458" s="28"/>
      <c r="D458" s="28"/>
      <c r="E458" s="28"/>
      <c r="F458" s="28"/>
      <c r="G458" s="28"/>
      <c r="H458" s="28"/>
    </row>
    <row r="459" ht="12.75" customHeight="1" spans="3:8">
      <c r="C459" s="28"/>
      <c r="D459" s="28"/>
      <c r="E459" s="28"/>
      <c r="F459" s="28"/>
      <c r="G459" s="28"/>
      <c r="H459" s="28"/>
    </row>
    <row r="460" ht="12.75" customHeight="1" spans="3:8">
      <c r="C460" s="28"/>
      <c r="D460" s="28"/>
      <c r="E460" s="28"/>
      <c r="F460" s="28"/>
      <c r="G460" s="28"/>
      <c r="H460" s="28"/>
    </row>
    <row r="461" ht="12.75" customHeight="1" spans="3:8">
      <c r="C461" s="28"/>
      <c r="D461" s="28"/>
      <c r="E461" s="28"/>
      <c r="F461" s="28"/>
      <c r="G461" s="28"/>
      <c r="H461" s="28"/>
    </row>
    <row r="462" ht="12.75" customHeight="1" spans="3:8">
      <c r="C462" s="28"/>
      <c r="D462" s="28"/>
      <c r="E462" s="28"/>
      <c r="F462" s="28"/>
      <c r="G462" s="28"/>
      <c r="H462" s="28"/>
    </row>
    <row r="463" ht="12.75" customHeight="1" spans="3:8">
      <c r="C463" s="28"/>
      <c r="D463" s="28"/>
      <c r="E463" s="28"/>
      <c r="F463" s="28"/>
      <c r="G463" s="28"/>
      <c r="H463" s="28"/>
    </row>
    <row r="464" ht="12.75" customHeight="1" spans="3:8">
      <c r="C464" s="28"/>
      <c r="D464" s="28"/>
      <c r="E464" s="28"/>
      <c r="F464" s="28"/>
      <c r="G464" s="28"/>
      <c r="H464" s="28"/>
    </row>
    <row r="465" ht="12.75" customHeight="1" spans="3:8">
      <c r="C465" s="28"/>
      <c r="D465" s="28"/>
      <c r="E465" s="28"/>
      <c r="F465" s="28"/>
      <c r="G465" s="28"/>
      <c r="H465" s="28"/>
    </row>
    <row r="466" ht="12.75" customHeight="1" spans="3:8">
      <c r="C466" s="28"/>
      <c r="D466" s="28"/>
      <c r="E466" s="28"/>
      <c r="F466" s="28"/>
      <c r="G466" s="28"/>
      <c r="H466" s="28"/>
    </row>
    <row r="467" ht="12.75" customHeight="1" spans="3:8">
      <c r="C467" s="28"/>
      <c r="D467" s="28"/>
      <c r="E467" s="28"/>
      <c r="F467" s="28"/>
      <c r="G467" s="28"/>
      <c r="H467" s="28"/>
    </row>
    <row r="468" ht="12.75" customHeight="1" spans="3:8">
      <c r="C468" s="28"/>
      <c r="D468" s="28"/>
      <c r="E468" s="28"/>
      <c r="F468" s="28"/>
      <c r="G468" s="28"/>
      <c r="H468" s="28"/>
    </row>
    <row r="469" ht="12.75" customHeight="1" spans="3:8">
      <c r="C469" s="28"/>
      <c r="D469" s="28"/>
      <c r="E469" s="28"/>
      <c r="F469" s="28"/>
      <c r="G469" s="28"/>
      <c r="H469" s="28"/>
    </row>
    <row r="470" ht="12.75" customHeight="1" spans="3:8">
      <c r="C470" s="28"/>
      <c r="D470" s="28"/>
      <c r="E470" s="28"/>
      <c r="F470" s="28"/>
      <c r="G470" s="28"/>
      <c r="H470" s="28"/>
    </row>
    <row r="471" ht="12.75" customHeight="1" spans="3:8">
      <c r="C471" s="28"/>
      <c r="D471" s="28"/>
      <c r="E471" s="28"/>
      <c r="F471" s="28"/>
      <c r="G471" s="28"/>
      <c r="H471" s="28"/>
    </row>
    <row r="472" ht="12.75" customHeight="1" spans="3:8">
      <c r="C472" s="28"/>
      <c r="D472" s="28"/>
      <c r="E472" s="28"/>
      <c r="F472" s="28"/>
      <c r="G472" s="28"/>
      <c r="H472" s="28"/>
    </row>
    <row r="473" ht="12.75" customHeight="1" spans="3:8">
      <c r="C473" s="28"/>
      <c r="D473" s="28"/>
      <c r="E473" s="28"/>
      <c r="F473" s="28"/>
      <c r="G473" s="28"/>
      <c r="H473" s="28"/>
    </row>
    <row r="474" ht="12.75" customHeight="1" spans="3:8">
      <c r="C474" s="28"/>
      <c r="D474" s="28"/>
      <c r="E474" s="28"/>
      <c r="F474" s="28"/>
      <c r="G474" s="28"/>
      <c r="H474" s="28"/>
    </row>
    <row r="475" ht="12.75" customHeight="1" spans="3:8">
      <c r="C475" s="28"/>
      <c r="D475" s="28"/>
      <c r="E475" s="28"/>
      <c r="F475" s="28"/>
      <c r="G475" s="28"/>
      <c r="H475" s="28"/>
    </row>
    <row r="476" ht="12.75" customHeight="1" spans="3:8">
      <c r="C476" s="28"/>
      <c r="D476" s="28"/>
      <c r="E476" s="28"/>
      <c r="F476" s="28"/>
      <c r="G476" s="28"/>
      <c r="H476" s="28"/>
    </row>
    <row r="477" ht="12.75" customHeight="1" spans="3:8">
      <c r="C477" s="28"/>
      <c r="D477" s="28"/>
      <c r="E477" s="28"/>
      <c r="F477" s="28"/>
      <c r="G477" s="28"/>
      <c r="H477" s="28"/>
    </row>
    <row r="478" ht="12.75" customHeight="1" spans="3:8">
      <c r="C478" s="28"/>
      <c r="D478" s="28"/>
      <c r="E478" s="28"/>
      <c r="F478" s="28"/>
      <c r="G478" s="28"/>
      <c r="H478" s="28"/>
    </row>
    <row r="479" ht="12.75" customHeight="1" spans="3:8">
      <c r="C479" s="28"/>
      <c r="D479" s="28"/>
      <c r="E479" s="28"/>
      <c r="F479" s="28"/>
      <c r="G479" s="28"/>
      <c r="H479" s="28"/>
    </row>
    <row r="480" ht="12.75" customHeight="1" spans="3:8">
      <c r="C480" s="28"/>
      <c r="D480" s="28"/>
      <c r="E480" s="28"/>
      <c r="F480" s="28"/>
      <c r="G480" s="28"/>
      <c r="H480" s="28"/>
    </row>
    <row r="481" ht="12.75" customHeight="1" spans="3:8">
      <c r="C481" s="28"/>
      <c r="D481" s="28"/>
      <c r="E481" s="28"/>
      <c r="F481" s="28"/>
      <c r="G481" s="28"/>
      <c r="H481" s="28"/>
    </row>
    <row r="482" ht="12.75" customHeight="1" spans="3:8">
      <c r="C482" s="28"/>
      <c r="D482" s="28"/>
      <c r="E482" s="28"/>
      <c r="F482" s="28"/>
      <c r="G482" s="28"/>
      <c r="H482" s="28"/>
    </row>
    <row r="483" ht="12.75" customHeight="1" spans="3:8">
      <c r="C483" s="28"/>
      <c r="D483" s="28"/>
      <c r="E483" s="28"/>
      <c r="F483" s="28"/>
      <c r="G483" s="28"/>
      <c r="H483" s="28"/>
    </row>
    <row r="484" ht="12.75" customHeight="1" spans="3:8">
      <c r="C484" s="28"/>
      <c r="D484" s="28"/>
      <c r="E484" s="28"/>
      <c r="F484" s="28"/>
      <c r="G484" s="28"/>
      <c r="H484" s="28"/>
    </row>
    <row r="485" ht="12.75" customHeight="1" spans="3:8">
      <c r="C485" s="28"/>
      <c r="D485" s="28"/>
      <c r="E485" s="28"/>
      <c r="F485" s="28"/>
      <c r="G485" s="28"/>
      <c r="H485" s="28"/>
    </row>
    <row r="486" ht="12.75" customHeight="1" spans="3:8">
      <c r="C486" s="28"/>
      <c r="D486" s="28"/>
      <c r="E486" s="28"/>
      <c r="F486" s="28"/>
      <c r="G486" s="28"/>
      <c r="H486" s="28"/>
    </row>
    <row r="487" ht="12.75" customHeight="1" spans="3:8">
      <c r="C487" s="28"/>
      <c r="D487" s="28"/>
      <c r="E487" s="28"/>
      <c r="F487" s="28"/>
      <c r="G487" s="28"/>
      <c r="H487" s="28"/>
    </row>
    <row r="488" ht="12.75" customHeight="1" spans="3:8">
      <c r="C488" s="28"/>
      <c r="D488" s="28"/>
      <c r="E488" s="28"/>
      <c r="F488" s="28"/>
      <c r="G488" s="28"/>
      <c r="H488" s="28"/>
    </row>
    <row r="489" ht="12.75" customHeight="1" spans="3:8">
      <c r="C489" s="28"/>
      <c r="D489" s="28"/>
      <c r="E489" s="28"/>
      <c r="F489" s="28"/>
      <c r="G489" s="28"/>
      <c r="H489" s="28"/>
    </row>
    <row r="490" ht="12.75" customHeight="1" spans="3:8">
      <c r="C490" s="28"/>
      <c r="D490" s="28"/>
      <c r="E490" s="28"/>
      <c r="F490" s="28"/>
      <c r="G490" s="28"/>
      <c r="H490" s="28"/>
    </row>
    <row r="491" ht="12.75" customHeight="1" spans="3:8">
      <c r="C491" s="28"/>
      <c r="D491" s="28"/>
      <c r="E491" s="28"/>
      <c r="F491" s="28"/>
      <c r="G491" s="28"/>
      <c r="H491" s="28"/>
    </row>
    <row r="492" ht="12.75" customHeight="1" spans="3:8">
      <c r="C492" s="28"/>
      <c r="D492" s="28"/>
      <c r="E492" s="28"/>
      <c r="F492" s="28"/>
      <c r="G492" s="28"/>
      <c r="H492" s="28"/>
    </row>
    <row r="493" ht="12.75" customHeight="1" spans="3:8">
      <c r="C493" s="28"/>
      <c r="D493" s="28"/>
      <c r="E493" s="28"/>
      <c r="F493" s="28"/>
      <c r="G493" s="28"/>
      <c r="H493" s="28"/>
    </row>
    <row r="494" ht="12.75" customHeight="1" spans="3:8">
      <c r="C494" s="28"/>
      <c r="D494" s="28"/>
      <c r="E494" s="28"/>
      <c r="F494" s="28"/>
      <c r="G494" s="28"/>
      <c r="H494" s="28"/>
    </row>
    <row r="495" ht="12.75" customHeight="1" spans="3:8">
      <c r="C495" s="28"/>
      <c r="D495" s="28"/>
      <c r="E495" s="28"/>
      <c r="F495" s="28"/>
      <c r="G495" s="28"/>
      <c r="H495" s="28"/>
    </row>
    <row r="496" ht="12.75" customHeight="1" spans="3:8">
      <c r="C496" s="28"/>
      <c r="D496" s="28"/>
      <c r="E496" s="28"/>
      <c r="F496" s="28"/>
      <c r="G496" s="28"/>
      <c r="H496" s="28"/>
    </row>
    <row r="497" ht="12.75" customHeight="1" spans="3:8">
      <c r="C497" s="28"/>
      <c r="D497" s="28"/>
      <c r="E497" s="28"/>
      <c r="F497" s="28"/>
      <c r="G497" s="28"/>
      <c r="H497" s="28"/>
    </row>
    <row r="498" ht="12.75" customHeight="1" spans="3:8">
      <c r="C498" s="28"/>
      <c r="D498" s="28"/>
      <c r="E498" s="28"/>
      <c r="F498" s="28"/>
      <c r="G498" s="28"/>
      <c r="H498" s="28"/>
    </row>
    <row r="499" ht="12.75" customHeight="1" spans="3:8">
      <c r="C499" s="28"/>
      <c r="D499" s="28"/>
      <c r="E499" s="28"/>
      <c r="F499" s="28"/>
      <c r="G499" s="28"/>
      <c r="H499" s="28"/>
    </row>
    <row r="500" ht="12.75" customHeight="1" spans="3:8">
      <c r="C500" s="28"/>
      <c r="D500" s="28"/>
      <c r="E500" s="28"/>
      <c r="F500" s="28"/>
      <c r="G500" s="28"/>
      <c r="H500" s="28"/>
    </row>
    <row r="501" ht="12.75" customHeight="1" spans="3:8">
      <c r="C501" s="28"/>
      <c r="D501" s="28"/>
      <c r="E501" s="28"/>
      <c r="F501" s="28"/>
      <c r="G501" s="28"/>
      <c r="H501" s="28"/>
    </row>
    <row r="502" ht="12.75" customHeight="1" spans="3:8">
      <c r="C502" s="28"/>
      <c r="D502" s="28"/>
      <c r="E502" s="28"/>
      <c r="F502" s="28"/>
      <c r="G502" s="28"/>
      <c r="H502" s="28"/>
    </row>
    <row r="503" ht="12.75" customHeight="1" spans="3:8">
      <c r="C503" s="28"/>
      <c r="D503" s="28"/>
      <c r="E503" s="28"/>
      <c r="F503" s="28"/>
      <c r="G503" s="28"/>
      <c r="H503" s="28"/>
    </row>
    <row r="504" ht="12.75" customHeight="1" spans="3:8">
      <c r="C504" s="28"/>
      <c r="D504" s="28"/>
      <c r="E504" s="28"/>
      <c r="F504" s="28"/>
      <c r="G504" s="28"/>
      <c r="H504" s="28"/>
    </row>
    <row r="505" ht="12.75" customHeight="1" spans="3:8">
      <c r="C505" s="28"/>
      <c r="D505" s="28"/>
      <c r="E505" s="28"/>
      <c r="F505" s="28"/>
      <c r="G505" s="28"/>
      <c r="H505" s="28"/>
    </row>
    <row r="506" ht="12.75" customHeight="1" spans="3:8">
      <c r="C506" s="28"/>
      <c r="D506" s="28"/>
      <c r="E506" s="28"/>
      <c r="F506" s="28"/>
      <c r="G506" s="28"/>
      <c r="H506" s="28"/>
    </row>
    <row r="507" ht="12.75" customHeight="1" spans="3:8">
      <c r="C507" s="28"/>
      <c r="D507" s="28"/>
      <c r="E507" s="28"/>
      <c r="F507" s="28"/>
      <c r="G507" s="28"/>
      <c r="H507" s="28"/>
    </row>
    <row r="508" ht="12.75" customHeight="1" spans="3:8">
      <c r="C508" s="28"/>
      <c r="D508" s="28"/>
      <c r="E508" s="28"/>
      <c r="F508" s="28"/>
      <c r="G508" s="28"/>
      <c r="H508" s="28"/>
    </row>
    <row r="509" ht="12.75" customHeight="1" spans="3:8">
      <c r="C509" s="28"/>
      <c r="D509" s="28"/>
      <c r="E509" s="28"/>
      <c r="F509" s="28"/>
      <c r="G509" s="28"/>
      <c r="H509" s="28"/>
    </row>
    <row r="510" ht="12.75" customHeight="1" spans="3:8">
      <c r="C510" s="28"/>
      <c r="D510" s="28"/>
      <c r="E510" s="28"/>
      <c r="F510" s="28"/>
      <c r="G510" s="28"/>
      <c r="H510" s="28"/>
    </row>
    <row r="511" ht="12.75" customHeight="1" spans="3:8">
      <c r="C511" s="28"/>
      <c r="D511" s="28"/>
      <c r="E511" s="28"/>
      <c r="F511" s="28"/>
      <c r="G511" s="28"/>
      <c r="H511" s="28"/>
    </row>
    <row r="512" ht="12.75" customHeight="1" spans="3:8">
      <c r="C512" s="28"/>
      <c r="D512" s="28"/>
      <c r="E512" s="28"/>
      <c r="F512" s="28"/>
      <c r="G512" s="28"/>
      <c r="H512" s="28"/>
    </row>
    <row r="513" ht="12.75" customHeight="1" spans="3:8">
      <c r="C513" s="28"/>
      <c r="D513" s="28"/>
      <c r="E513" s="28"/>
      <c r="F513" s="28"/>
      <c r="G513" s="28"/>
      <c r="H513" s="28"/>
    </row>
    <row r="514" ht="12.75" customHeight="1" spans="3:8">
      <c r="C514" s="28"/>
      <c r="D514" s="28"/>
      <c r="E514" s="28"/>
      <c r="F514" s="28"/>
      <c r="G514" s="28"/>
      <c r="H514" s="28"/>
    </row>
    <row r="515" ht="12.75" customHeight="1" spans="3:8">
      <c r="C515" s="28"/>
      <c r="D515" s="28"/>
      <c r="E515" s="28"/>
      <c r="F515" s="28"/>
      <c r="G515" s="28"/>
      <c r="H515" s="28"/>
    </row>
    <row r="516" ht="12.75" customHeight="1" spans="3:8">
      <c r="C516" s="28"/>
      <c r="D516" s="28"/>
      <c r="E516" s="28"/>
      <c r="F516" s="28"/>
      <c r="G516" s="28"/>
      <c r="H516" s="28"/>
    </row>
    <row r="517" ht="12.75" customHeight="1" spans="3:8">
      <c r="C517" s="28"/>
      <c r="D517" s="28"/>
      <c r="E517" s="28"/>
      <c r="F517" s="28"/>
      <c r="G517" s="28"/>
      <c r="H517" s="28"/>
    </row>
    <row r="518" ht="12.75" customHeight="1" spans="3:8">
      <c r="C518" s="28"/>
      <c r="D518" s="28"/>
      <c r="E518" s="28"/>
      <c r="F518" s="28"/>
      <c r="G518" s="28"/>
      <c r="H518" s="28"/>
    </row>
    <row r="519" ht="12.75" customHeight="1" spans="3:8">
      <c r="C519" s="28"/>
      <c r="D519" s="28"/>
      <c r="E519" s="28"/>
      <c r="F519" s="28"/>
      <c r="G519" s="28"/>
      <c r="H519" s="28"/>
    </row>
    <row r="520" ht="12.75" customHeight="1" spans="3:8">
      <c r="C520" s="28"/>
      <c r="D520" s="28"/>
      <c r="E520" s="28"/>
      <c r="F520" s="28"/>
      <c r="G520" s="28"/>
      <c r="H520" s="28"/>
    </row>
    <row r="521" ht="12.75" customHeight="1" spans="3:8">
      <c r="C521" s="28"/>
      <c r="D521" s="28"/>
      <c r="E521" s="28"/>
      <c r="F521" s="28"/>
      <c r="G521" s="28"/>
      <c r="H521" s="28"/>
    </row>
    <row r="522" ht="12.75" customHeight="1" spans="3:8">
      <c r="C522" s="28"/>
      <c r="D522" s="28"/>
      <c r="E522" s="28"/>
      <c r="F522" s="28"/>
      <c r="G522" s="28"/>
      <c r="H522" s="28"/>
    </row>
    <row r="523" ht="12.75" customHeight="1" spans="3:8">
      <c r="C523" s="28"/>
      <c r="D523" s="28"/>
      <c r="E523" s="28"/>
      <c r="F523" s="28"/>
      <c r="G523" s="28"/>
      <c r="H523" s="28"/>
    </row>
    <row r="524" ht="12.75" customHeight="1" spans="3:8">
      <c r="C524" s="28"/>
      <c r="D524" s="28"/>
      <c r="E524" s="28"/>
      <c r="F524" s="28"/>
      <c r="G524" s="28"/>
      <c r="H524" s="28"/>
    </row>
    <row r="525" ht="12.75" customHeight="1" spans="3:8">
      <c r="C525" s="28"/>
      <c r="D525" s="28"/>
      <c r="E525" s="28"/>
      <c r="F525" s="28"/>
      <c r="G525" s="28"/>
      <c r="H525" s="28"/>
    </row>
    <row r="526" ht="12.75" customHeight="1" spans="3:8">
      <c r="C526" s="28"/>
      <c r="D526" s="28"/>
      <c r="E526" s="28"/>
      <c r="F526" s="28"/>
      <c r="G526" s="28"/>
      <c r="H526" s="28"/>
    </row>
    <row r="527" ht="12.75" customHeight="1" spans="3:8">
      <c r="C527" s="28"/>
      <c r="D527" s="28"/>
      <c r="E527" s="28"/>
      <c r="F527" s="28"/>
      <c r="G527" s="28"/>
      <c r="H527" s="28"/>
    </row>
    <row r="528" ht="12.75" customHeight="1" spans="3:8">
      <c r="C528" s="28"/>
      <c r="D528" s="28"/>
      <c r="E528" s="28"/>
      <c r="F528" s="28"/>
      <c r="G528" s="28"/>
      <c r="H528" s="28"/>
    </row>
    <row r="529" ht="12.75" customHeight="1" spans="3:8">
      <c r="C529" s="28"/>
      <c r="D529" s="28"/>
      <c r="E529" s="28"/>
      <c r="F529" s="28"/>
      <c r="G529" s="28"/>
      <c r="H529" s="28"/>
    </row>
    <row r="530" ht="12.75" customHeight="1" spans="3:8">
      <c r="C530" s="28"/>
      <c r="D530" s="28"/>
      <c r="E530" s="28"/>
      <c r="F530" s="28"/>
      <c r="G530" s="28"/>
      <c r="H530" s="28"/>
    </row>
    <row r="531" ht="12.75" customHeight="1" spans="3:8">
      <c r="C531" s="28"/>
      <c r="D531" s="28"/>
      <c r="E531" s="28"/>
      <c r="F531" s="28"/>
      <c r="G531" s="28"/>
      <c r="H531" s="28"/>
    </row>
    <row r="532" ht="12.75" customHeight="1" spans="3:8">
      <c r="C532" s="28"/>
      <c r="D532" s="28"/>
      <c r="E532" s="28"/>
      <c r="F532" s="28"/>
      <c r="G532" s="28"/>
      <c r="H532" s="28"/>
    </row>
    <row r="533" ht="12.75" customHeight="1" spans="3:8">
      <c r="C533" s="28"/>
      <c r="D533" s="28"/>
      <c r="E533" s="28"/>
      <c r="F533" s="28"/>
      <c r="G533" s="28"/>
      <c r="H533" s="28"/>
    </row>
    <row r="534" ht="12.75" customHeight="1" spans="3:8">
      <c r="C534" s="28"/>
      <c r="D534" s="28"/>
      <c r="E534" s="28"/>
      <c r="F534" s="28"/>
      <c r="G534" s="28"/>
      <c r="H534" s="28"/>
    </row>
    <row r="535" ht="12.75" customHeight="1" spans="3:8">
      <c r="C535" s="28"/>
      <c r="D535" s="28"/>
      <c r="E535" s="28"/>
      <c r="F535" s="28"/>
      <c r="G535" s="28"/>
      <c r="H535" s="28"/>
    </row>
    <row r="536" ht="12.75" customHeight="1" spans="3:8">
      <c r="C536" s="28"/>
      <c r="D536" s="28"/>
      <c r="E536" s="28"/>
      <c r="F536" s="28"/>
      <c r="G536" s="28"/>
      <c r="H536" s="28"/>
    </row>
    <row r="537" ht="12.75" customHeight="1" spans="3:8">
      <c r="C537" s="28"/>
      <c r="D537" s="28"/>
      <c r="E537" s="28"/>
      <c r="F537" s="28"/>
      <c r="G537" s="28"/>
      <c r="H537" s="28"/>
    </row>
    <row r="538" ht="12.75" customHeight="1" spans="3:8">
      <c r="C538" s="28"/>
      <c r="D538" s="28"/>
      <c r="E538" s="28"/>
      <c r="F538" s="28"/>
      <c r="G538" s="28"/>
      <c r="H538" s="28"/>
    </row>
    <row r="539" ht="12.75" customHeight="1" spans="3:8">
      <c r="C539" s="28"/>
      <c r="D539" s="28"/>
      <c r="E539" s="28"/>
      <c r="F539" s="28"/>
      <c r="G539" s="28"/>
      <c r="H539" s="28"/>
    </row>
    <row r="540" ht="12.75" customHeight="1" spans="3:8">
      <c r="C540" s="28"/>
      <c r="D540" s="28"/>
      <c r="E540" s="28"/>
      <c r="F540" s="28"/>
      <c r="G540" s="28"/>
      <c r="H540" s="28"/>
    </row>
    <row r="541" ht="12.75" customHeight="1" spans="3:8">
      <c r="C541" s="28"/>
      <c r="D541" s="28"/>
      <c r="E541" s="28"/>
      <c r="F541" s="28"/>
      <c r="G541" s="28"/>
      <c r="H541" s="28"/>
    </row>
    <row r="542" ht="12.75" customHeight="1" spans="3:8">
      <c r="C542" s="28"/>
      <c r="D542" s="28"/>
      <c r="E542" s="28"/>
      <c r="F542" s="28"/>
      <c r="G542" s="28"/>
      <c r="H542" s="28"/>
    </row>
    <row r="543" ht="12.75" customHeight="1" spans="3:8">
      <c r="C543" s="28"/>
      <c r="D543" s="28"/>
      <c r="E543" s="28"/>
      <c r="F543" s="28"/>
      <c r="G543" s="28"/>
      <c r="H543" s="28"/>
    </row>
    <row r="544" ht="12.75" customHeight="1" spans="3:8">
      <c r="C544" s="28"/>
      <c r="D544" s="28"/>
      <c r="E544" s="28"/>
      <c r="F544" s="28"/>
      <c r="G544" s="28"/>
      <c r="H544" s="28"/>
    </row>
    <row r="545" ht="12.75" customHeight="1" spans="3:8">
      <c r="C545" s="28"/>
      <c r="D545" s="28"/>
      <c r="E545" s="28"/>
      <c r="F545" s="28"/>
      <c r="G545" s="28"/>
      <c r="H545" s="28"/>
    </row>
    <row r="546" ht="12.75" customHeight="1" spans="3:8">
      <c r="C546" s="28"/>
      <c r="D546" s="28"/>
      <c r="E546" s="28"/>
      <c r="F546" s="28"/>
      <c r="G546" s="28"/>
      <c r="H546" s="28"/>
    </row>
    <row r="547" ht="12.75" customHeight="1" spans="3:8">
      <c r="C547" s="28"/>
      <c r="D547" s="28"/>
      <c r="E547" s="28"/>
      <c r="F547" s="28"/>
      <c r="G547" s="28"/>
      <c r="H547" s="28"/>
    </row>
    <row r="548" ht="12.75" customHeight="1" spans="3:8">
      <c r="C548" s="28"/>
      <c r="D548" s="28"/>
      <c r="E548" s="28"/>
      <c r="F548" s="28"/>
      <c r="G548" s="28"/>
      <c r="H548" s="28"/>
    </row>
    <row r="549" ht="12.75" customHeight="1" spans="3:8">
      <c r="C549" s="28"/>
      <c r="D549" s="28"/>
      <c r="E549" s="28"/>
      <c r="F549" s="28"/>
      <c r="G549" s="28"/>
      <c r="H549" s="28"/>
    </row>
    <row r="550" ht="12.75" customHeight="1" spans="3:8">
      <c r="C550" s="28"/>
      <c r="D550" s="28"/>
      <c r="E550" s="28"/>
      <c r="F550" s="28"/>
      <c r="G550" s="28"/>
      <c r="H550" s="28"/>
    </row>
    <row r="551" ht="12.75" customHeight="1" spans="3:8">
      <c r="C551" s="28"/>
      <c r="D551" s="28"/>
      <c r="E551" s="28"/>
      <c r="F551" s="28"/>
      <c r="G551" s="28"/>
      <c r="H551" s="28"/>
    </row>
    <row r="552" ht="12.75" customHeight="1" spans="3:8">
      <c r="C552" s="28"/>
      <c r="D552" s="28"/>
      <c r="E552" s="28"/>
      <c r="F552" s="28"/>
      <c r="G552" s="28"/>
      <c r="H552" s="28"/>
    </row>
    <row r="553" ht="12.75" customHeight="1" spans="3:8">
      <c r="C553" s="28"/>
      <c r="D553" s="28"/>
      <c r="E553" s="28"/>
      <c r="F553" s="28"/>
      <c r="G553" s="28"/>
      <c r="H553" s="28"/>
    </row>
    <row r="554" ht="12.75" customHeight="1" spans="3:8">
      <c r="C554" s="28"/>
      <c r="D554" s="28"/>
      <c r="E554" s="28"/>
      <c r="F554" s="28"/>
      <c r="G554" s="28"/>
      <c r="H554" s="28"/>
    </row>
    <row r="555" ht="12.75" customHeight="1" spans="3:8">
      <c r="C555" s="28"/>
      <c r="D555" s="28"/>
      <c r="E555" s="28"/>
      <c r="F555" s="28"/>
      <c r="G555" s="28"/>
      <c r="H555" s="28"/>
    </row>
    <row r="556" ht="12.75" customHeight="1" spans="3:8">
      <c r="C556" s="28"/>
      <c r="D556" s="28"/>
      <c r="E556" s="28"/>
      <c r="F556" s="28"/>
      <c r="G556" s="28"/>
      <c r="H556" s="28"/>
    </row>
    <row r="557" ht="12.75" customHeight="1" spans="3:8">
      <c r="C557" s="28"/>
      <c r="D557" s="28"/>
      <c r="E557" s="28"/>
      <c r="F557" s="28"/>
      <c r="G557" s="28"/>
      <c r="H557" s="28"/>
    </row>
    <row r="558" ht="12.75" customHeight="1" spans="3:8">
      <c r="C558" s="28"/>
      <c r="D558" s="28"/>
      <c r="E558" s="28"/>
      <c r="F558" s="28"/>
      <c r="G558" s="28"/>
      <c r="H558" s="28"/>
    </row>
    <row r="559" ht="12.75" customHeight="1" spans="3:8">
      <c r="C559" s="28"/>
      <c r="D559" s="28"/>
      <c r="E559" s="28"/>
      <c r="F559" s="28"/>
      <c r="G559" s="28"/>
      <c r="H559" s="28"/>
    </row>
    <row r="560" ht="12.75" customHeight="1" spans="3:8">
      <c r="C560" s="28"/>
      <c r="D560" s="28"/>
      <c r="E560" s="28"/>
      <c r="F560" s="28"/>
      <c r="G560" s="28"/>
      <c r="H560" s="28"/>
    </row>
    <row r="561" ht="12.75" customHeight="1" spans="3:8">
      <c r="C561" s="28"/>
      <c r="D561" s="28"/>
      <c r="E561" s="28"/>
      <c r="F561" s="28"/>
      <c r="G561" s="28"/>
      <c r="H561" s="28"/>
    </row>
    <row r="562" ht="12.75" customHeight="1" spans="3:8">
      <c r="C562" s="28"/>
      <c r="D562" s="28"/>
      <c r="E562" s="28"/>
      <c r="F562" s="28"/>
      <c r="G562" s="28"/>
      <c r="H562" s="28"/>
    </row>
    <row r="563" ht="12.75" customHeight="1" spans="3:8">
      <c r="C563" s="28"/>
      <c r="D563" s="28"/>
      <c r="E563" s="28"/>
      <c r="F563" s="28"/>
      <c r="G563" s="28"/>
      <c r="H563" s="28"/>
    </row>
    <row r="564" ht="12.75" customHeight="1" spans="3:8">
      <c r="C564" s="28"/>
      <c r="D564" s="28"/>
      <c r="E564" s="28"/>
      <c r="F564" s="28"/>
      <c r="G564" s="28"/>
      <c r="H564" s="28"/>
    </row>
    <row r="565" ht="12.75" customHeight="1" spans="3:8">
      <c r="C565" s="28"/>
      <c r="D565" s="28"/>
      <c r="E565" s="28"/>
      <c r="F565" s="28"/>
      <c r="G565" s="28"/>
      <c r="H565" s="28"/>
    </row>
    <row r="566" ht="12.75" customHeight="1" spans="3:8">
      <c r="C566" s="28"/>
      <c r="D566" s="28"/>
      <c r="E566" s="28"/>
      <c r="F566" s="28"/>
      <c r="G566" s="28"/>
      <c r="H566" s="28"/>
    </row>
    <row r="567" ht="12.75" customHeight="1" spans="3:8">
      <c r="C567" s="28"/>
      <c r="D567" s="28"/>
      <c r="E567" s="28"/>
      <c r="F567" s="28"/>
      <c r="G567" s="28"/>
      <c r="H567" s="28"/>
    </row>
    <row r="568" ht="12.75" customHeight="1" spans="3:8">
      <c r="C568" s="28"/>
      <c r="D568" s="28"/>
      <c r="E568" s="28"/>
      <c r="F568" s="28"/>
      <c r="G568" s="28"/>
      <c r="H568" s="28"/>
    </row>
    <row r="569" ht="12.75" customHeight="1" spans="3:8">
      <c r="C569" s="28"/>
      <c r="D569" s="28"/>
      <c r="E569" s="28"/>
      <c r="F569" s="28"/>
      <c r="G569" s="28"/>
      <c r="H569" s="28"/>
    </row>
    <row r="570" ht="12.75" customHeight="1" spans="3:8">
      <c r="C570" s="28"/>
      <c r="D570" s="28"/>
      <c r="E570" s="28"/>
      <c r="F570" s="28"/>
      <c r="G570" s="28"/>
      <c r="H570" s="28"/>
    </row>
    <row r="571" ht="12.75" customHeight="1" spans="3:8">
      <c r="C571" s="28"/>
      <c r="D571" s="28"/>
      <c r="E571" s="28"/>
      <c r="F571" s="28"/>
      <c r="G571" s="28"/>
      <c r="H571" s="28"/>
    </row>
    <row r="572" ht="12.75" customHeight="1" spans="3:8">
      <c r="C572" s="28"/>
      <c r="D572" s="28"/>
      <c r="E572" s="28"/>
      <c r="F572" s="28"/>
      <c r="G572" s="28"/>
      <c r="H572" s="28"/>
    </row>
    <row r="573" ht="12.75" customHeight="1" spans="3:8">
      <c r="C573" s="28"/>
      <c r="D573" s="28"/>
      <c r="E573" s="28"/>
      <c r="F573" s="28"/>
      <c r="G573" s="28"/>
      <c r="H573" s="28"/>
    </row>
    <row r="574" ht="12.75" customHeight="1" spans="3:8">
      <c r="C574" s="28"/>
      <c r="D574" s="28"/>
      <c r="E574" s="28"/>
      <c r="F574" s="28"/>
      <c r="G574" s="28"/>
      <c r="H574" s="28"/>
    </row>
    <row r="575" ht="12.75" customHeight="1" spans="3:8">
      <c r="C575" s="28"/>
      <c r="D575" s="28"/>
      <c r="E575" s="28"/>
      <c r="F575" s="28"/>
      <c r="G575" s="28"/>
      <c r="H575" s="28"/>
    </row>
    <row r="576" ht="12.75" customHeight="1" spans="3:8">
      <c r="C576" s="28"/>
      <c r="D576" s="28"/>
      <c r="E576" s="28"/>
      <c r="F576" s="28"/>
      <c r="G576" s="28"/>
      <c r="H576" s="28"/>
    </row>
    <row r="577" ht="12.75" customHeight="1" spans="3:8">
      <c r="C577" s="28"/>
      <c r="D577" s="28"/>
      <c r="E577" s="28"/>
      <c r="F577" s="28"/>
      <c r="G577" s="28"/>
      <c r="H577" s="28"/>
    </row>
    <row r="578" ht="12.75" customHeight="1" spans="3:8">
      <c r="C578" s="28"/>
      <c r="D578" s="28"/>
      <c r="E578" s="28"/>
      <c r="F578" s="28"/>
      <c r="G578" s="28"/>
      <c r="H578" s="28"/>
    </row>
    <row r="579" ht="12.75" customHeight="1" spans="3:8">
      <c r="C579" s="28"/>
      <c r="D579" s="28"/>
      <c r="E579" s="28"/>
      <c r="F579" s="28"/>
      <c r="G579" s="28"/>
      <c r="H579" s="28"/>
    </row>
    <row r="580" ht="12.75" customHeight="1" spans="3:8">
      <c r="C580" s="28"/>
      <c r="D580" s="28"/>
      <c r="E580" s="28"/>
      <c r="F580" s="28"/>
      <c r="G580" s="28"/>
      <c r="H580" s="28"/>
    </row>
    <row r="581" ht="12.75" customHeight="1" spans="3:8">
      <c r="C581" s="28"/>
      <c r="D581" s="28"/>
      <c r="E581" s="28"/>
      <c r="F581" s="28"/>
      <c r="G581" s="28"/>
      <c r="H581" s="28"/>
    </row>
    <row r="582" ht="12.75" customHeight="1" spans="3:8">
      <c r="C582" s="28"/>
      <c r="D582" s="28"/>
      <c r="E582" s="28"/>
      <c r="F582" s="28"/>
      <c r="G582" s="28"/>
      <c r="H582" s="28"/>
    </row>
    <row r="583" ht="12.75" customHeight="1" spans="3:8">
      <c r="C583" s="28"/>
      <c r="D583" s="28"/>
      <c r="E583" s="28"/>
      <c r="F583" s="28"/>
      <c r="G583" s="28"/>
      <c r="H583" s="28"/>
    </row>
    <row r="584" ht="12.75" customHeight="1" spans="3:8">
      <c r="C584" s="28"/>
      <c r="D584" s="28"/>
      <c r="E584" s="28"/>
      <c r="F584" s="28"/>
      <c r="G584" s="28"/>
      <c r="H584" s="28"/>
    </row>
    <row r="585" ht="12.75" customHeight="1" spans="3:8">
      <c r="C585" s="28"/>
      <c r="D585" s="28"/>
      <c r="E585" s="28"/>
      <c r="F585" s="28"/>
      <c r="G585" s="28"/>
      <c r="H585" s="28"/>
    </row>
    <row r="586" ht="12.75" customHeight="1" spans="3:8">
      <c r="C586" s="28"/>
      <c r="D586" s="28"/>
      <c r="E586" s="28"/>
      <c r="F586" s="28"/>
      <c r="G586" s="28"/>
      <c r="H586" s="28"/>
    </row>
    <row r="587" ht="12.75" customHeight="1" spans="3:8">
      <c r="C587" s="28"/>
      <c r="D587" s="28"/>
      <c r="E587" s="28"/>
      <c r="F587" s="28"/>
      <c r="G587" s="28"/>
      <c r="H587" s="28"/>
    </row>
    <row r="588" ht="12.75" customHeight="1" spans="3:8">
      <c r="C588" s="28"/>
      <c r="D588" s="28"/>
      <c r="E588" s="28"/>
      <c r="F588" s="28"/>
      <c r="G588" s="28"/>
      <c r="H588" s="28"/>
    </row>
    <row r="589" ht="12.75" customHeight="1" spans="3:8">
      <c r="C589" s="28"/>
      <c r="D589" s="28"/>
      <c r="E589" s="28"/>
      <c r="F589" s="28"/>
      <c r="G589" s="28"/>
      <c r="H589" s="28"/>
    </row>
    <row r="590" ht="12.75" customHeight="1" spans="3:8">
      <c r="C590" s="28"/>
      <c r="D590" s="28"/>
      <c r="E590" s="28"/>
      <c r="F590" s="28"/>
      <c r="G590" s="28"/>
      <c r="H590" s="28"/>
    </row>
    <row r="591" ht="12.75" customHeight="1" spans="3:8">
      <c r="C591" s="28"/>
      <c r="D591" s="28"/>
      <c r="E591" s="28"/>
      <c r="F591" s="28"/>
      <c r="G591" s="28"/>
      <c r="H591" s="28"/>
    </row>
    <row r="592" ht="12.75" customHeight="1" spans="3:8">
      <c r="C592" s="28"/>
      <c r="D592" s="28"/>
      <c r="E592" s="28"/>
      <c r="F592" s="28"/>
      <c r="G592" s="28"/>
      <c r="H592" s="28"/>
    </row>
    <row r="593" ht="12.75" customHeight="1" spans="3:8">
      <c r="C593" s="28"/>
      <c r="D593" s="28"/>
      <c r="E593" s="28"/>
      <c r="F593" s="28"/>
      <c r="G593" s="28"/>
      <c r="H593" s="28"/>
    </row>
    <row r="594" ht="12.75" customHeight="1" spans="3:8">
      <c r="C594" s="28"/>
      <c r="D594" s="28"/>
      <c r="E594" s="28"/>
      <c r="F594" s="28"/>
      <c r="G594" s="28"/>
      <c r="H594" s="28"/>
    </row>
    <row r="595" ht="12.75" customHeight="1" spans="3:8">
      <c r="C595" s="28"/>
      <c r="D595" s="28"/>
      <c r="E595" s="28"/>
      <c r="F595" s="28"/>
      <c r="G595" s="28"/>
      <c r="H595" s="28"/>
    </row>
    <row r="596" ht="12.75" customHeight="1" spans="3:8">
      <c r="C596" s="28"/>
      <c r="D596" s="28"/>
      <c r="E596" s="28"/>
      <c r="F596" s="28"/>
      <c r="G596" s="28"/>
      <c r="H596" s="28"/>
    </row>
    <row r="597" ht="12.75" customHeight="1" spans="3:8">
      <c r="C597" s="28"/>
      <c r="D597" s="28"/>
      <c r="E597" s="28"/>
      <c r="F597" s="28"/>
      <c r="G597" s="28"/>
      <c r="H597" s="28"/>
    </row>
    <row r="598" ht="12.75" customHeight="1" spans="3:8">
      <c r="C598" s="28"/>
      <c r="D598" s="28"/>
      <c r="E598" s="28"/>
      <c r="F598" s="28"/>
      <c r="G598" s="28"/>
      <c r="H598" s="28"/>
    </row>
    <row r="599" ht="12.75" customHeight="1" spans="3:8">
      <c r="C599" s="28"/>
      <c r="D599" s="28"/>
      <c r="E599" s="28"/>
      <c r="F599" s="28"/>
      <c r="G599" s="28"/>
      <c r="H599" s="28"/>
    </row>
    <row r="600" ht="12.75" customHeight="1" spans="3:8">
      <c r="C600" s="28"/>
      <c r="D600" s="28"/>
      <c r="E600" s="28"/>
      <c r="F600" s="28"/>
      <c r="G600" s="28"/>
      <c r="H600" s="28"/>
    </row>
    <row r="601" ht="12.75" customHeight="1" spans="3:8">
      <c r="C601" s="28"/>
      <c r="D601" s="28"/>
      <c r="E601" s="28"/>
      <c r="F601" s="28"/>
      <c r="G601" s="28"/>
      <c r="H601" s="28"/>
    </row>
    <row r="602" ht="12.75" customHeight="1" spans="3:8">
      <c r="C602" s="28"/>
      <c r="D602" s="28"/>
      <c r="E602" s="28"/>
      <c r="F602" s="28"/>
      <c r="G602" s="28"/>
      <c r="H602" s="28"/>
    </row>
    <row r="603" ht="12.75" customHeight="1" spans="3:8">
      <c r="C603" s="28"/>
      <c r="D603" s="28"/>
      <c r="E603" s="28"/>
      <c r="F603" s="28"/>
      <c r="G603" s="28"/>
      <c r="H603" s="28"/>
    </row>
    <row r="604" ht="12.75" customHeight="1" spans="3:8">
      <c r="C604" s="28"/>
      <c r="D604" s="28"/>
      <c r="E604" s="28"/>
      <c r="F604" s="28"/>
      <c r="G604" s="28"/>
      <c r="H604" s="28"/>
    </row>
    <row r="605" ht="12.75" customHeight="1" spans="3:8">
      <c r="C605" s="28"/>
      <c r="D605" s="28"/>
      <c r="E605" s="28"/>
      <c r="F605" s="28"/>
      <c r="G605" s="28"/>
      <c r="H605" s="28"/>
    </row>
    <row r="606" ht="12.75" customHeight="1" spans="3:8">
      <c r="C606" s="28"/>
      <c r="D606" s="28"/>
      <c r="E606" s="28"/>
      <c r="F606" s="28"/>
      <c r="G606" s="28"/>
      <c r="H606" s="28"/>
    </row>
    <row r="607" ht="12.75" customHeight="1" spans="3:8">
      <c r="C607" s="28"/>
      <c r="D607" s="28"/>
      <c r="E607" s="28"/>
      <c r="F607" s="28"/>
      <c r="G607" s="28"/>
      <c r="H607" s="28"/>
    </row>
    <row r="608" ht="12.75" customHeight="1" spans="3:8">
      <c r="C608" s="28"/>
      <c r="D608" s="28"/>
      <c r="E608" s="28"/>
      <c r="F608" s="28"/>
      <c r="G608" s="28"/>
      <c r="H608" s="28"/>
    </row>
    <row r="609" ht="12.75" customHeight="1" spans="3:8">
      <c r="C609" s="28"/>
      <c r="D609" s="28"/>
      <c r="E609" s="28"/>
      <c r="F609" s="28"/>
      <c r="G609" s="28"/>
      <c r="H609" s="28"/>
    </row>
    <row r="610" ht="12.75" customHeight="1" spans="3:8">
      <c r="C610" s="28"/>
      <c r="D610" s="28"/>
      <c r="E610" s="28"/>
      <c r="F610" s="28"/>
      <c r="G610" s="28"/>
      <c r="H610" s="28"/>
    </row>
    <row r="611" ht="12.75" customHeight="1" spans="3:8">
      <c r="C611" s="28"/>
      <c r="D611" s="28"/>
      <c r="E611" s="28"/>
      <c r="F611" s="28"/>
      <c r="G611" s="28"/>
      <c r="H611" s="28"/>
    </row>
    <row r="612" ht="12.75" customHeight="1" spans="3:8">
      <c r="C612" s="28"/>
      <c r="D612" s="28"/>
      <c r="E612" s="28"/>
      <c r="F612" s="28"/>
      <c r="G612" s="28"/>
      <c r="H612" s="28"/>
    </row>
    <row r="613" ht="12.75" customHeight="1" spans="3:8">
      <c r="C613" s="28"/>
      <c r="D613" s="28"/>
      <c r="E613" s="28"/>
      <c r="F613" s="28"/>
      <c r="G613" s="28"/>
      <c r="H613" s="28"/>
    </row>
    <row r="614" ht="12.75" customHeight="1" spans="3:8">
      <c r="C614" s="28"/>
      <c r="D614" s="28"/>
      <c r="E614" s="28"/>
      <c r="F614" s="28"/>
      <c r="G614" s="28"/>
      <c r="H614" s="28"/>
    </row>
    <row r="615" ht="12.75" customHeight="1" spans="3:8">
      <c r="C615" s="28"/>
      <c r="D615" s="28"/>
      <c r="E615" s="28"/>
      <c r="F615" s="28"/>
      <c r="G615" s="28"/>
      <c r="H615" s="28"/>
    </row>
    <row r="616" ht="12.75" customHeight="1" spans="3:8">
      <c r="C616" s="28"/>
      <c r="D616" s="28"/>
      <c r="E616" s="28"/>
      <c r="F616" s="28"/>
      <c r="G616" s="28"/>
      <c r="H616" s="28"/>
    </row>
    <row r="617" ht="12.75" customHeight="1" spans="3:8">
      <c r="C617" s="28"/>
      <c r="D617" s="28"/>
      <c r="E617" s="28"/>
      <c r="F617" s="28"/>
      <c r="G617" s="28"/>
      <c r="H617" s="28"/>
    </row>
    <row r="618" ht="12.75" customHeight="1" spans="3:8">
      <c r="C618" s="28"/>
      <c r="D618" s="28"/>
      <c r="E618" s="28"/>
      <c r="F618" s="28"/>
      <c r="G618" s="28"/>
      <c r="H618" s="28"/>
    </row>
    <row r="619" ht="12.75" customHeight="1" spans="3:8">
      <c r="C619" s="28"/>
      <c r="D619" s="28"/>
      <c r="E619" s="28"/>
      <c r="F619" s="28"/>
      <c r="G619" s="28"/>
      <c r="H619" s="28"/>
    </row>
    <row r="620" ht="12.75" customHeight="1" spans="3:8">
      <c r="C620" s="28"/>
      <c r="D620" s="28"/>
      <c r="E620" s="28"/>
      <c r="F620" s="28"/>
      <c r="G620" s="28"/>
      <c r="H620" s="28"/>
    </row>
    <row r="621" ht="12.75" customHeight="1" spans="3:8">
      <c r="C621" s="28"/>
      <c r="D621" s="28"/>
      <c r="E621" s="28"/>
      <c r="F621" s="28"/>
      <c r="G621" s="28"/>
      <c r="H621" s="28"/>
    </row>
    <row r="622" ht="12.75" customHeight="1" spans="3:8">
      <c r="C622" s="28"/>
      <c r="D622" s="28"/>
      <c r="E622" s="28"/>
      <c r="F622" s="28"/>
      <c r="G622" s="28"/>
      <c r="H622" s="28"/>
    </row>
    <row r="623" ht="12.75" customHeight="1" spans="3:8">
      <c r="C623" s="28"/>
      <c r="D623" s="28"/>
      <c r="E623" s="28"/>
      <c r="F623" s="28"/>
      <c r="G623" s="28"/>
      <c r="H623" s="28"/>
    </row>
    <row r="624" ht="12.75" customHeight="1" spans="3:8">
      <c r="C624" s="28"/>
      <c r="D624" s="28"/>
      <c r="E624" s="28"/>
      <c r="F624" s="28"/>
      <c r="G624" s="28"/>
      <c r="H624" s="28"/>
    </row>
    <row r="625" ht="12.75" customHeight="1" spans="3:8">
      <c r="C625" s="28"/>
      <c r="D625" s="28"/>
      <c r="E625" s="28"/>
      <c r="F625" s="28"/>
      <c r="G625" s="28"/>
      <c r="H625" s="28"/>
    </row>
    <row r="626" ht="12.75" customHeight="1" spans="3:8">
      <c r="C626" s="28"/>
      <c r="D626" s="28"/>
      <c r="E626" s="28"/>
      <c r="F626" s="28"/>
      <c r="G626" s="28"/>
      <c r="H626" s="28"/>
    </row>
    <row r="627" ht="12.75" customHeight="1" spans="3:8">
      <c r="C627" s="28"/>
      <c r="D627" s="28"/>
      <c r="E627" s="28"/>
      <c r="F627" s="28"/>
      <c r="G627" s="28"/>
      <c r="H627" s="28"/>
    </row>
    <row r="628" ht="12.75" customHeight="1" spans="3:8">
      <c r="C628" s="28"/>
      <c r="D628" s="28"/>
      <c r="E628" s="28"/>
      <c r="F628" s="28"/>
      <c r="G628" s="28"/>
      <c r="H628" s="28"/>
    </row>
    <row r="629" ht="12.75" customHeight="1" spans="3:8">
      <c r="C629" s="28"/>
      <c r="D629" s="28"/>
      <c r="E629" s="28"/>
      <c r="F629" s="28"/>
      <c r="G629" s="28"/>
      <c r="H629" s="28"/>
    </row>
    <row r="630" ht="12.75" customHeight="1" spans="3:8">
      <c r="C630" s="28"/>
      <c r="D630" s="28"/>
      <c r="E630" s="28"/>
      <c r="F630" s="28"/>
      <c r="G630" s="28"/>
      <c r="H630" s="28"/>
    </row>
    <row r="631" ht="12.75" customHeight="1" spans="3:8">
      <c r="C631" s="28"/>
      <c r="D631" s="28"/>
      <c r="E631" s="28"/>
      <c r="F631" s="28"/>
      <c r="G631" s="28"/>
      <c r="H631" s="28"/>
    </row>
    <row r="632" ht="12.75" customHeight="1" spans="3:8">
      <c r="C632" s="28"/>
      <c r="D632" s="28"/>
      <c r="E632" s="28"/>
      <c r="F632" s="28"/>
      <c r="G632" s="28"/>
      <c r="H632" s="28"/>
    </row>
    <row r="633" ht="12.75" customHeight="1" spans="3:8">
      <c r="C633" s="28"/>
      <c r="D633" s="28"/>
      <c r="E633" s="28"/>
      <c r="F633" s="28"/>
      <c r="G633" s="28"/>
      <c r="H633" s="28"/>
    </row>
    <row r="634" ht="12.75" customHeight="1" spans="3:8">
      <c r="C634" s="28"/>
      <c r="D634" s="28"/>
      <c r="E634" s="28"/>
      <c r="F634" s="28"/>
      <c r="G634" s="28"/>
      <c r="H634" s="28"/>
    </row>
    <row r="635" ht="12.75" customHeight="1" spans="3:8">
      <c r="C635" s="28"/>
      <c r="D635" s="28"/>
      <c r="E635" s="28"/>
      <c r="F635" s="28"/>
      <c r="G635" s="28"/>
      <c r="H635" s="28"/>
    </row>
    <row r="636" ht="12.75" customHeight="1" spans="3:8">
      <c r="C636" s="28"/>
      <c r="D636" s="28"/>
      <c r="E636" s="28"/>
      <c r="F636" s="28"/>
      <c r="G636" s="28"/>
      <c r="H636" s="28"/>
    </row>
    <row r="637" ht="12.75" customHeight="1" spans="3:8">
      <c r="C637" s="28"/>
      <c r="D637" s="28"/>
      <c r="E637" s="28"/>
      <c r="F637" s="28"/>
      <c r="G637" s="28"/>
      <c r="H637" s="28"/>
    </row>
    <row r="638" ht="12.75" customHeight="1" spans="3:8">
      <c r="C638" s="28"/>
      <c r="D638" s="28"/>
      <c r="E638" s="28"/>
      <c r="F638" s="28"/>
      <c r="G638" s="28"/>
      <c r="H638" s="28"/>
    </row>
    <row r="639" ht="12.75" customHeight="1" spans="3:8">
      <c r="C639" s="28"/>
      <c r="D639" s="28"/>
      <c r="E639" s="28"/>
      <c r="F639" s="28"/>
      <c r="G639" s="28"/>
      <c r="H639" s="28"/>
    </row>
    <row r="640" ht="12.75" customHeight="1" spans="3:8">
      <c r="C640" s="28"/>
      <c r="D640" s="28"/>
      <c r="E640" s="28"/>
      <c r="F640" s="28"/>
      <c r="G640" s="28"/>
      <c r="H640" s="28"/>
    </row>
    <row r="641" ht="12.75" customHeight="1" spans="3:8">
      <c r="C641" s="28"/>
      <c r="D641" s="28"/>
      <c r="E641" s="28"/>
      <c r="F641" s="28"/>
      <c r="G641" s="28"/>
      <c r="H641" s="28"/>
    </row>
    <row r="642" ht="12.75" customHeight="1" spans="3:8">
      <c r="C642" s="28"/>
      <c r="D642" s="28"/>
      <c r="E642" s="28"/>
      <c r="F642" s="28"/>
      <c r="G642" s="28"/>
      <c r="H642" s="28"/>
    </row>
    <row r="643" ht="12.75" customHeight="1" spans="3:8">
      <c r="C643" s="28"/>
      <c r="D643" s="28"/>
      <c r="E643" s="28"/>
      <c r="F643" s="28"/>
      <c r="G643" s="28"/>
      <c r="H643" s="28"/>
    </row>
    <row r="644" ht="12.75" customHeight="1" spans="3:8">
      <c r="C644" s="28"/>
      <c r="D644" s="28"/>
      <c r="E644" s="28"/>
      <c r="F644" s="28"/>
      <c r="G644" s="28"/>
      <c r="H644" s="28"/>
    </row>
    <row r="645" ht="12.75" customHeight="1" spans="3:8">
      <c r="C645" s="28"/>
      <c r="D645" s="28"/>
      <c r="E645" s="28"/>
      <c r="F645" s="28"/>
      <c r="G645" s="28"/>
      <c r="H645" s="28"/>
    </row>
    <row r="646" ht="12.75" customHeight="1" spans="3:8">
      <c r="C646" s="28"/>
      <c r="D646" s="28"/>
      <c r="E646" s="28"/>
      <c r="F646" s="28"/>
      <c r="G646" s="28"/>
      <c r="H646" s="28"/>
    </row>
    <row r="647" ht="12.75" customHeight="1" spans="3:8">
      <c r="C647" s="28"/>
      <c r="D647" s="28"/>
      <c r="E647" s="28"/>
      <c r="F647" s="28"/>
      <c r="G647" s="28"/>
      <c r="H647" s="28"/>
    </row>
    <row r="648" ht="12.75" customHeight="1" spans="3:8">
      <c r="C648" s="28"/>
      <c r="D648" s="28"/>
      <c r="E648" s="28"/>
      <c r="F648" s="28"/>
      <c r="G648" s="28"/>
      <c r="H648" s="28"/>
    </row>
    <row r="649" ht="12.75" customHeight="1" spans="3:8">
      <c r="C649" s="28"/>
      <c r="D649" s="28"/>
      <c r="E649" s="28"/>
      <c r="F649" s="28"/>
      <c r="G649" s="28"/>
      <c r="H649" s="28"/>
    </row>
    <row r="650" ht="12.75" customHeight="1" spans="3:8">
      <c r="C650" s="28"/>
      <c r="D650" s="28"/>
      <c r="E650" s="28"/>
      <c r="F650" s="28"/>
      <c r="G650" s="28"/>
      <c r="H650" s="28"/>
    </row>
    <row r="651" ht="12.75" customHeight="1" spans="3:8">
      <c r="C651" s="28"/>
      <c r="D651" s="28"/>
      <c r="E651" s="28"/>
      <c r="F651" s="28"/>
      <c r="G651" s="28"/>
      <c r="H651" s="28"/>
    </row>
    <row r="652" ht="12.75" customHeight="1" spans="3:8">
      <c r="C652" s="28"/>
      <c r="D652" s="28"/>
      <c r="E652" s="28"/>
      <c r="F652" s="28"/>
      <c r="G652" s="28"/>
      <c r="H652" s="28"/>
    </row>
    <row r="653" ht="12.75" customHeight="1" spans="3:8">
      <c r="C653" s="28"/>
      <c r="D653" s="28"/>
      <c r="E653" s="28"/>
      <c r="F653" s="28"/>
      <c r="G653" s="28"/>
      <c r="H653" s="28"/>
    </row>
    <row r="654" ht="12.75" customHeight="1" spans="3:8">
      <c r="C654" s="28"/>
      <c r="D654" s="28"/>
      <c r="E654" s="28"/>
      <c r="F654" s="28"/>
      <c r="G654" s="28"/>
      <c r="H654" s="28"/>
    </row>
    <row r="655" ht="12.75" customHeight="1" spans="3:8">
      <c r="C655" s="28"/>
      <c r="D655" s="28"/>
      <c r="E655" s="28"/>
      <c r="F655" s="28"/>
      <c r="G655" s="28"/>
      <c r="H655" s="28"/>
    </row>
    <row r="656" ht="12.75" customHeight="1" spans="3:8">
      <c r="C656" s="28"/>
      <c r="D656" s="28"/>
      <c r="E656" s="28"/>
      <c r="F656" s="28"/>
      <c r="G656" s="28"/>
      <c r="H656" s="28"/>
    </row>
    <row r="657" ht="12.75" customHeight="1" spans="3:8">
      <c r="C657" s="28"/>
      <c r="D657" s="28"/>
      <c r="E657" s="28"/>
      <c r="F657" s="28"/>
      <c r="G657" s="28"/>
      <c r="H657" s="28"/>
    </row>
    <row r="658" ht="12.75" customHeight="1" spans="3:8">
      <c r="C658" s="28"/>
      <c r="D658" s="28"/>
      <c r="E658" s="28"/>
      <c r="F658" s="28"/>
      <c r="G658" s="28"/>
      <c r="H658" s="28"/>
    </row>
    <row r="659" ht="12.75" customHeight="1" spans="3:8">
      <c r="C659" s="28"/>
      <c r="D659" s="28"/>
      <c r="E659" s="28"/>
      <c r="F659" s="28"/>
      <c r="G659" s="28"/>
      <c r="H659" s="28"/>
    </row>
    <row r="660" ht="12.75" customHeight="1" spans="3:8">
      <c r="C660" s="28"/>
      <c r="D660" s="28"/>
      <c r="E660" s="28"/>
      <c r="F660" s="28"/>
      <c r="G660" s="28"/>
      <c r="H660" s="28"/>
    </row>
    <row r="661" ht="12.75" customHeight="1" spans="3:8">
      <c r="C661" s="28"/>
      <c r="D661" s="28"/>
      <c r="E661" s="28"/>
      <c r="F661" s="28"/>
      <c r="G661" s="28"/>
      <c r="H661" s="28"/>
    </row>
    <row r="662" ht="12.75" customHeight="1" spans="3:8">
      <c r="C662" s="28"/>
      <c r="D662" s="28"/>
      <c r="E662" s="28"/>
      <c r="F662" s="28"/>
      <c r="G662" s="28"/>
      <c r="H662" s="28"/>
    </row>
    <row r="663" ht="12.75" customHeight="1" spans="3:8">
      <c r="C663" s="28"/>
      <c r="D663" s="28"/>
      <c r="E663" s="28"/>
      <c r="F663" s="28"/>
      <c r="G663" s="28"/>
      <c r="H663" s="28"/>
    </row>
    <row r="664" ht="12.75" customHeight="1" spans="3:8">
      <c r="C664" s="28"/>
      <c r="D664" s="28"/>
      <c r="E664" s="28"/>
      <c r="F664" s="28"/>
      <c r="G664" s="28"/>
      <c r="H664" s="28"/>
    </row>
    <row r="665" ht="12.75" customHeight="1" spans="3:8">
      <c r="C665" s="28"/>
      <c r="D665" s="28"/>
      <c r="E665" s="28"/>
      <c r="F665" s="28"/>
      <c r="G665" s="28"/>
      <c r="H665" s="28"/>
    </row>
    <row r="666" ht="12.75" customHeight="1" spans="3:8">
      <c r="C666" s="28"/>
      <c r="D666" s="28"/>
      <c r="E666" s="28"/>
      <c r="F666" s="28"/>
      <c r="G666" s="28"/>
      <c r="H666" s="28"/>
    </row>
    <row r="667" ht="12.75" customHeight="1" spans="3:8">
      <c r="C667" s="28"/>
      <c r="D667" s="28"/>
      <c r="E667" s="28"/>
      <c r="F667" s="28"/>
      <c r="G667" s="28"/>
      <c r="H667" s="28"/>
    </row>
    <row r="668" ht="12.75" customHeight="1" spans="3:8">
      <c r="C668" s="28"/>
      <c r="D668" s="28"/>
      <c r="E668" s="28"/>
      <c r="F668" s="28"/>
      <c r="G668" s="28"/>
      <c r="H668" s="28"/>
    </row>
    <row r="669" ht="12.75" customHeight="1" spans="3:8">
      <c r="C669" s="28"/>
      <c r="D669" s="28"/>
      <c r="E669" s="28"/>
      <c r="F669" s="28"/>
      <c r="G669" s="28"/>
      <c r="H669" s="28"/>
    </row>
    <row r="670" ht="12.75" customHeight="1" spans="3:8">
      <c r="C670" s="28"/>
      <c r="D670" s="28"/>
      <c r="E670" s="28"/>
      <c r="F670" s="28"/>
      <c r="G670" s="28"/>
      <c r="H670" s="28"/>
    </row>
    <row r="671" ht="12.75" customHeight="1" spans="3:8">
      <c r="C671" s="28"/>
      <c r="D671" s="28"/>
      <c r="E671" s="28"/>
      <c r="F671" s="28"/>
      <c r="G671" s="28"/>
      <c r="H671" s="28"/>
    </row>
    <row r="672" ht="12.75" customHeight="1" spans="3:8">
      <c r="C672" s="28"/>
      <c r="D672" s="28"/>
      <c r="E672" s="28"/>
      <c r="F672" s="28"/>
      <c r="G672" s="28"/>
      <c r="H672" s="28"/>
    </row>
    <row r="673" ht="12.75" customHeight="1" spans="3:8">
      <c r="C673" s="28"/>
      <c r="D673" s="28"/>
      <c r="E673" s="28"/>
      <c r="F673" s="28"/>
      <c r="G673" s="28"/>
      <c r="H673" s="28"/>
    </row>
    <row r="674" ht="12.75" customHeight="1" spans="3:8">
      <c r="C674" s="28"/>
      <c r="D674" s="28"/>
      <c r="E674" s="28"/>
      <c r="F674" s="28"/>
      <c r="G674" s="28"/>
      <c r="H674" s="28"/>
    </row>
    <row r="675" ht="12.75" customHeight="1" spans="3:8">
      <c r="C675" s="28"/>
      <c r="D675" s="28"/>
      <c r="E675" s="28"/>
      <c r="F675" s="28"/>
      <c r="G675" s="28"/>
      <c r="H675" s="28"/>
    </row>
    <row r="676" ht="12.75" customHeight="1" spans="3:8">
      <c r="C676" s="28"/>
      <c r="D676" s="28"/>
      <c r="E676" s="28"/>
      <c r="F676" s="28"/>
      <c r="G676" s="28"/>
      <c r="H676" s="28"/>
    </row>
    <row r="677" ht="12.75" customHeight="1" spans="3:8">
      <c r="C677" s="28"/>
      <c r="D677" s="28"/>
      <c r="E677" s="28"/>
      <c r="F677" s="28"/>
      <c r="G677" s="28"/>
      <c r="H677" s="28"/>
    </row>
    <row r="678" ht="12.75" customHeight="1" spans="3:8">
      <c r="C678" s="28"/>
      <c r="D678" s="28"/>
      <c r="E678" s="28"/>
      <c r="F678" s="28"/>
      <c r="G678" s="28"/>
      <c r="H678" s="28"/>
    </row>
    <row r="679" ht="12.75" customHeight="1" spans="3:8">
      <c r="C679" s="28"/>
      <c r="D679" s="28"/>
      <c r="E679" s="28"/>
      <c r="F679" s="28"/>
      <c r="G679" s="28"/>
      <c r="H679" s="28"/>
    </row>
    <row r="680" ht="12.75" customHeight="1" spans="3:8">
      <c r="C680" s="28"/>
      <c r="D680" s="28"/>
      <c r="E680" s="28"/>
      <c r="F680" s="28"/>
      <c r="G680" s="28"/>
      <c r="H680" s="28"/>
    </row>
    <row r="681" ht="12.75" customHeight="1" spans="3:8">
      <c r="C681" s="28"/>
      <c r="D681" s="28"/>
      <c r="E681" s="28"/>
      <c r="F681" s="28"/>
      <c r="G681" s="28"/>
      <c r="H681" s="28"/>
    </row>
    <row r="682" ht="12.75" customHeight="1" spans="3:8">
      <c r="C682" s="28"/>
      <c r="D682" s="28"/>
      <c r="E682" s="28"/>
      <c r="F682" s="28"/>
      <c r="G682" s="28"/>
      <c r="H682" s="28"/>
    </row>
    <row r="683" ht="12.75" customHeight="1" spans="3:8">
      <c r="C683" s="28"/>
      <c r="D683" s="28"/>
      <c r="E683" s="28"/>
      <c r="F683" s="28"/>
      <c r="G683" s="28"/>
      <c r="H683" s="28"/>
    </row>
    <row r="684" ht="12.75" customHeight="1" spans="3:8">
      <c r="C684" s="28"/>
      <c r="D684" s="28"/>
      <c r="E684" s="28"/>
      <c r="F684" s="28"/>
      <c r="G684" s="28"/>
      <c r="H684" s="28"/>
    </row>
    <row r="685" ht="12.75" customHeight="1" spans="3:8">
      <c r="C685" s="28"/>
      <c r="D685" s="28"/>
      <c r="E685" s="28"/>
      <c r="F685" s="28"/>
      <c r="G685" s="28"/>
      <c r="H685" s="28"/>
    </row>
    <row r="686" ht="12.75" customHeight="1" spans="3:8">
      <c r="C686" s="28"/>
      <c r="D686" s="28"/>
      <c r="E686" s="28"/>
      <c r="F686" s="28"/>
      <c r="G686" s="28"/>
      <c r="H686" s="28"/>
    </row>
    <row r="687" ht="12.75" customHeight="1" spans="3:8">
      <c r="C687" s="28"/>
      <c r="D687" s="28"/>
      <c r="E687" s="28"/>
      <c r="F687" s="28"/>
      <c r="G687" s="28"/>
      <c r="H687" s="28"/>
    </row>
    <row r="688" ht="12.75" customHeight="1" spans="3:8">
      <c r="C688" s="28"/>
      <c r="D688" s="28"/>
      <c r="E688" s="28"/>
      <c r="F688" s="28"/>
      <c r="G688" s="28"/>
      <c r="H688" s="28"/>
    </row>
    <row r="689" ht="12.75" customHeight="1" spans="3:8">
      <c r="C689" s="28"/>
      <c r="D689" s="28"/>
      <c r="E689" s="28"/>
      <c r="F689" s="28"/>
      <c r="G689" s="28"/>
      <c r="H689" s="28"/>
    </row>
    <row r="690" ht="12.75" customHeight="1" spans="3:8">
      <c r="C690" s="28"/>
      <c r="D690" s="28"/>
      <c r="E690" s="28"/>
      <c r="F690" s="28"/>
      <c r="G690" s="28"/>
      <c r="H690" s="28"/>
    </row>
    <row r="691" ht="12.75" customHeight="1" spans="3:8">
      <c r="C691" s="28"/>
      <c r="D691" s="28"/>
      <c r="E691" s="28"/>
      <c r="F691" s="28"/>
      <c r="G691" s="28"/>
      <c r="H691" s="28"/>
    </row>
    <row r="692" ht="12.75" customHeight="1" spans="3:8">
      <c r="C692" s="28"/>
      <c r="D692" s="28"/>
      <c r="E692" s="28"/>
      <c r="F692" s="28"/>
      <c r="G692" s="28"/>
      <c r="H692" s="28"/>
    </row>
    <row r="693" ht="12.75" customHeight="1" spans="3:8">
      <c r="C693" s="28"/>
      <c r="D693" s="28"/>
      <c r="E693" s="28"/>
      <c r="F693" s="28"/>
      <c r="G693" s="28"/>
      <c r="H693" s="28"/>
    </row>
    <row r="694" ht="12.75" customHeight="1" spans="3:8">
      <c r="C694" s="28"/>
      <c r="D694" s="28"/>
      <c r="E694" s="28"/>
      <c r="F694" s="28"/>
      <c r="G694" s="28"/>
      <c r="H694" s="28"/>
    </row>
    <row r="695" ht="12.75" customHeight="1" spans="3:8">
      <c r="C695" s="28"/>
      <c r="D695" s="28"/>
      <c r="E695" s="28"/>
      <c r="F695" s="28"/>
      <c r="G695" s="28"/>
      <c r="H695" s="28"/>
    </row>
    <row r="696" ht="12.75" customHeight="1" spans="3:8">
      <c r="C696" s="28"/>
      <c r="D696" s="28"/>
      <c r="E696" s="28"/>
      <c r="F696" s="28"/>
      <c r="G696" s="28"/>
      <c r="H696" s="28"/>
    </row>
    <row r="697" ht="12.75" customHeight="1" spans="3:8">
      <c r="C697" s="28"/>
      <c r="D697" s="28"/>
      <c r="E697" s="28"/>
      <c r="F697" s="28"/>
      <c r="G697" s="28"/>
      <c r="H697" s="28"/>
    </row>
    <row r="698" ht="12.75" customHeight="1" spans="3:8">
      <c r="C698" s="28"/>
      <c r="D698" s="28"/>
      <c r="E698" s="28"/>
      <c r="F698" s="28"/>
      <c r="G698" s="28"/>
      <c r="H698" s="28"/>
    </row>
    <row r="699" ht="12.75" customHeight="1" spans="3:8">
      <c r="C699" s="28"/>
      <c r="D699" s="28"/>
      <c r="E699" s="28"/>
      <c r="F699" s="28"/>
      <c r="G699" s="28"/>
      <c r="H699" s="28"/>
    </row>
    <row r="700" ht="12.75" customHeight="1" spans="3:8">
      <c r="C700" s="28"/>
      <c r="D700" s="28"/>
      <c r="E700" s="28"/>
      <c r="F700" s="28"/>
      <c r="G700" s="28"/>
      <c r="H700" s="28"/>
    </row>
    <row r="701" ht="12.75" customHeight="1" spans="3:8">
      <c r="C701" s="28"/>
      <c r="D701" s="28"/>
      <c r="E701" s="28"/>
      <c r="F701" s="28"/>
      <c r="G701" s="28"/>
      <c r="H701" s="28"/>
    </row>
    <row r="702" ht="12.75" customHeight="1" spans="3:8">
      <c r="C702" s="28"/>
      <c r="D702" s="28"/>
      <c r="E702" s="28"/>
      <c r="F702" s="28"/>
      <c r="G702" s="28"/>
      <c r="H702" s="28"/>
    </row>
    <row r="703" ht="12.75" customHeight="1" spans="3:8">
      <c r="C703" s="28"/>
      <c r="D703" s="28"/>
      <c r="E703" s="28"/>
      <c r="F703" s="28"/>
      <c r="G703" s="28"/>
      <c r="H703" s="28"/>
    </row>
    <row r="704" ht="12.75" customHeight="1" spans="3:8">
      <c r="C704" s="28"/>
      <c r="D704" s="28"/>
      <c r="E704" s="28"/>
      <c r="F704" s="28"/>
      <c r="G704" s="28"/>
      <c r="H704" s="28"/>
    </row>
    <row r="705" ht="12.75" customHeight="1" spans="3:8">
      <c r="C705" s="28"/>
      <c r="D705" s="28"/>
      <c r="E705" s="28"/>
      <c r="F705" s="28"/>
      <c r="G705" s="28"/>
      <c r="H705" s="28"/>
    </row>
    <row r="706" ht="12.75" customHeight="1" spans="3:8">
      <c r="C706" s="28"/>
      <c r="D706" s="28"/>
      <c r="E706" s="28"/>
      <c r="F706" s="28"/>
      <c r="G706" s="28"/>
      <c r="H706" s="28"/>
    </row>
    <row r="707" ht="12.75" customHeight="1" spans="3:8">
      <c r="C707" s="28"/>
      <c r="D707" s="28"/>
      <c r="E707" s="28"/>
      <c r="F707" s="28"/>
      <c r="G707" s="28"/>
      <c r="H707" s="28"/>
    </row>
    <row r="708" ht="12.75" customHeight="1" spans="3:8">
      <c r="C708" s="28"/>
      <c r="D708" s="28"/>
      <c r="E708" s="28"/>
      <c r="F708" s="28"/>
      <c r="G708" s="28"/>
      <c r="H708" s="28"/>
    </row>
    <row r="709" ht="12.75" customHeight="1" spans="3:8">
      <c r="C709" s="28"/>
      <c r="D709" s="28"/>
      <c r="E709" s="28"/>
      <c r="F709" s="28"/>
      <c r="G709" s="28"/>
      <c r="H709" s="28"/>
    </row>
    <row r="710" ht="12.75" customHeight="1" spans="3:8">
      <c r="C710" s="28"/>
      <c r="D710" s="28"/>
      <c r="E710" s="28"/>
      <c r="F710" s="28"/>
      <c r="G710" s="28"/>
      <c r="H710" s="28"/>
    </row>
    <row r="711" ht="12.75" customHeight="1" spans="3:8">
      <c r="C711" s="28"/>
      <c r="D711" s="28"/>
      <c r="E711" s="28"/>
      <c r="F711" s="28"/>
      <c r="G711" s="28"/>
      <c r="H711" s="28"/>
    </row>
    <row r="712" ht="12.75" customHeight="1" spans="3:8">
      <c r="C712" s="28"/>
      <c r="D712" s="28"/>
      <c r="E712" s="28"/>
      <c r="F712" s="28"/>
      <c r="G712" s="28"/>
      <c r="H712" s="28"/>
    </row>
    <row r="713" ht="12.75" customHeight="1" spans="3:8">
      <c r="C713" s="28"/>
      <c r="D713" s="28"/>
      <c r="E713" s="28"/>
      <c r="F713" s="28"/>
      <c r="G713" s="28"/>
      <c r="H713" s="28"/>
    </row>
    <row r="714" ht="12.75" customHeight="1" spans="3:8">
      <c r="C714" s="28"/>
      <c r="D714" s="28"/>
      <c r="E714" s="28"/>
      <c r="F714" s="28"/>
      <c r="G714" s="28"/>
      <c r="H714" s="28"/>
    </row>
    <row r="715" ht="12.75" customHeight="1" spans="3:8">
      <c r="C715" s="28"/>
      <c r="D715" s="28"/>
      <c r="E715" s="28"/>
      <c r="F715" s="28"/>
      <c r="G715" s="28"/>
      <c r="H715" s="28"/>
    </row>
    <row r="716" ht="12.75" customHeight="1" spans="3:8">
      <c r="C716" s="28"/>
      <c r="D716" s="28"/>
      <c r="E716" s="28"/>
      <c r="F716" s="28"/>
      <c r="G716" s="28"/>
      <c r="H716" s="28"/>
    </row>
    <row r="717" ht="12.75" customHeight="1" spans="3:8">
      <c r="C717" s="28"/>
      <c r="D717" s="28"/>
      <c r="E717" s="28"/>
      <c r="F717" s="28"/>
      <c r="G717" s="28"/>
      <c r="H717" s="28"/>
    </row>
    <row r="718" ht="12.75" customHeight="1" spans="3:8">
      <c r="C718" s="28"/>
      <c r="D718" s="28"/>
      <c r="E718" s="28"/>
      <c r="F718" s="28"/>
      <c r="G718" s="28"/>
      <c r="H718" s="28"/>
    </row>
    <row r="719" ht="12.75" customHeight="1" spans="3:8">
      <c r="C719" s="28"/>
      <c r="D719" s="28"/>
      <c r="E719" s="28"/>
      <c r="F719" s="28"/>
      <c r="G719" s="28"/>
      <c r="H719" s="28"/>
    </row>
    <row r="720" ht="12.75" customHeight="1" spans="3:8">
      <c r="C720" s="28"/>
      <c r="D720" s="28"/>
      <c r="E720" s="28"/>
      <c r="F720" s="28"/>
      <c r="G720" s="28"/>
      <c r="H720" s="28"/>
    </row>
    <row r="721" ht="12.75" customHeight="1" spans="3:8">
      <c r="C721" s="28"/>
      <c r="D721" s="28"/>
      <c r="E721" s="28"/>
      <c r="F721" s="28"/>
      <c r="G721" s="28"/>
      <c r="H721" s="28"/>
    </row>
    <row r="722" ht="12.75" customHeight="1" spans="3:8">
      <c r="C722" s="28"/>
      <c r="D722" s="28"/>
      <c r="E722" s="28"/>
      <c r="F722" s="28"/>
      <c r="G722" s="28"/>
      <c r="H722" s="28"/>
    </row>
    <row r="723" ht="12.75" customHeight="1" spans="3:8">
      <c r="C723" s="28"/>
      <c r="D723" s="28"/>
      <c r="E723" s="28"/>
      <c r="F723" s="28"/>
      <c r="G723" s="28"/>
      <c r="H723" s="28"/>
    </row>
    <row r="724" ht="12.75" customHeight="1" spans="3:8">
      <c r="C724" s="28"/>
      <c r="D724" s="28"/>
      <c r="E724" s="28"/>
      <c r="F724" s="28"/>
      <c r="G724" s="28"/>
      <c r="H724" s="28"/>
    </row>
    <row r="725" ht="12.75" customHeight="1" spans="3:8">
      <c r="C725" s="28"/>
      <c r="D725" s="28"/>
      <c r="E725" s="28"/>
      <c r="F725" s="28"/>
      <c r="G725" s="28"/>
      <c r="H725" s="28"/>
    </row>
    <row r="726" ht="12.75" customHeight="1" spans="3:8">
      <c r="C726" s="28"/>
      <c r="D726" s="28"/>
      <c r="E726" s="28"/>
      <c r="F726" s="28"/>
      <c r="G726" s="28"/>
      <c r="H726" s="28"/>
    </row>
    <row r="727" ht="12.75" customHeight="1" spans="3:8">
      <c r="C727" s="28"/>
      <c r="D727" s="28"/>
      <c r="E727" s="28"/>
      <c r="F727" s="28"/>
      <c r="G727" s="28"/>
      <c r="H727" s="28"/>
    </row>
    <row r="728" ht="12.75" customHeight="1" spans="3:8">
      <c r="C728" s="28"/>
      <c r="D728" s="28"/>
      <c r="E728" s="28"/>
      <c r="F728" s="28"/>
      <c r="G728" s="28"/>
      <c r="H728" s="28"/>
    </row>
    <row r="729" ht="12.75" customHeight="1" spans="3:8">
      <c r="C729" s="28"/>
      <c r="D729" s="28"/>
      <c r="E729" s="28"/>
      <c r="F729" s="28"/>
      <c r="G729" s="28"/>
      <c r="H729" s="28"/>
    </row>
    <row r="730" ht="12.75" customHeight="1" spans="3:8">
      <c r="C730" s="28"/>
      <c r="D730" s="28"/>
      <c r="E730" s="28"/>
      <c r="F730" s="28"/>
      <c r="G730" s="28"/>
      <c r="H730" s="28"/>
    </row>
    <row r="731" ht="12.75" customHeight="1" spans="3:8">
      <c r="C731" s="28"/>
      <c r="D731" s="28"/>
      <c r="E731" s="28"/>
      <c r="F731" s="28"/>
      <c r="G731" s="28"/>
      <c r="H731" s="28"/>
    </row>
    <row r="732" ht="12.75" customHeight="1" spans="3:8">
      <c r="C732" s="28"/>
      <c r="D732" s="28"/>
      <c r="E732" s="28"/>
      <c r="F732" s="28"/>
      <c r="G732" s="28"/>
      <c r="H732" s="28"/>
    </row>
    <row r="733" ht="12.75" customHeight="1" spans="3:8">
      <c r="C733" s="28"/>
      <c r="D733" s="28"/>
      <c r="E733" s="28"/>
      <c r="F733" s="28"/>
      <c r="G733" s="28"/>
      <c r="H733" s="28"/>
    </row>
    <row r="734" ht="12.75" customHeight="1" spans="3:8">
      <c r="C734" s="28"/>
      <c r="D734" s="28"/>
      <c r="E734" s="28"/>
      <c r="F734" s="28"/>
      <c r="G734" s="28"/>
      <c r="H734" s="28"/>
    </row>
    <row r="735" ht="12.75" customHeight="1" spans="3:8">
      <c r="C735" s="28"/>
      <c r="D735" s="28"/>
      <c r="E735" s="28"/>
      <c r="F735" s="28"/>
      <c r="G735" s="28"/>
      <c r="H735" s="28"/>
    </row>
    <row r="736" ht="12.75" customHeight="1" spans="3:8">
      <c r="C736" s="28"/>
      <c r="D736" s="28"/>
      <c r="E736" s="28"/>
      <c r="F736" s="28"/>
      <c r="G736" s="28"/>
      <c r="H736" s="28"/>
    </row>
    <row r="737" ht="12.75" customHeight="1" spans="3:8">
      <c r="C737" s="28"/>
      <c r="D737" s="28"/>
      <c r="E737" s="28"/>
      <c r="F737" s="28"/>
      <c r="G737" s="28"/>
      <c r="H737" s="28"/>
    </row>
    <row r="738" ht="12.75" customHeight="1" spans="3:8">
      <c r="C738" s="28"/>
      <c r="D738" s="28"/>
      <c r="E738" s="28"/>
      <c r="F738" s="28"/>
      <c r="G738" s="28"/>
      <c r="H738" s="28"/>
    </row>
    <row r="739" ht="12.75" customHeight="1" spans="3:8">
      <c r="C739" s="28"/>
      <c r="D739" s="28"/>
      <c r="E739" s="28"/>
      <c r="F739" s="28"/>
      <c r="G739" s="28"/>
      <c r="H739" s="28"/>
    </row>
    <row r="740" ht="12.75" customHeight="1" spans="3:8">
      <c r="C740" s="28"/>
      <c r="D740" s="28"/>
      <c r="E740" s="28"/>
      <c r="F740" s="28"/>
      <c r="G740" s="28"/>
      <c r="H740" s="28"/>
    </row>
    <row r="741" ht="12.75" customHeight="1" spans="3:8">
      <c r="C741" s="28"/>
      <c r="D741" s="28"/>
      <c r="E741" s="28"/>
      <c r="F741" s="28"/>
      <c r="G741" s="28"/>
      <c r="H741" s="28"/>
    </row>
    <row r="742" ht="12.75" customHeight="1" spans="3:8">
      <c r="C742" s="28"/>
      <c r="D742" s="28"/>
      <c r="E742" s="28"/>
      <c r="F742" s="28"/>
      <c r="G742" s="28"/>
      <c r="H742" s="28"/>
    </row>
    <row r="743" ht="12.75" customHeight="1" spans="3:8">
      <c r="C743" s="28"/>
      <c r="D743" s="28"/>
      <c r="E743" s="28"/>
      <c r="F743" s="28"/>
      <c r="G743" s="28"/>
      <c r="H743" s="28"/>
    </row>
    <row r="744" ht="12.75" customHeight="1" spans="3:8">
      <c r="C744" s="28"/>
      <c r="D744" s="28"/>
      <c r="E744" s="28"/>
      <c r="F744" s="28"/>
      <c r="G744" s="28"/>
      <c r="H744" s="28"/>
    </row>
    <row r="745" ht="12.75" customHeight="1" spans="3:8">
      <c r="C745" s="28"/>
      <c r="D745" s="28"/>
      <c r="E745" s="28"/>
      <c r="F745" s="28"/>
      <c r="G745" s="28"/>
      <c r="H745" s="28"/>
    </row>
    <row r="746" ht="12.75" customHeight="1" spans="3:8">
      <c r="C746" s="28"/>
      <c r="D746" s="28"/>
      <c r="E746" s="28"/>
      <c r="F746" s="28"/>
      <c r="G746" s="28"/>
      <c r="H746" s="28"/>
    </row>
    <row r="747" ht="12.75" customHeight="1" spans="3:8">
      <c r="C747" s="28"/>
      <c r="D747" s="28"/>
      <c r="E747" s="28"/>
      <c r="F747" s="28"/>
      <c r="G747" s="28"/>
      <c r="H747" s="28"/>
    </row>
    <row r="748" ht="12.75" customHeight="1" spans="3:8">
      <c r="C748" s="28"/>
      <c r="D748" s="28"/>
      <c r="E748" s="28"/>
      <c r="F748" s="28"/>
      <c r="G748" s="28"/>
      <c r="H748" s="28"/>
    </row>
    <row r="749" ht="12.75" customHeight="1" spans="3:8">
      <c r="C749" s="28"/>
      <c r="D749" s="28"/>
      <c r="E749" s="28"/>
      <c r="F749" s="28"/>
      <c r="G749" s="28"/>
      <c r="H749" s="28"/>
    </row>
    <row r="750" ht="12.75" customHeight="1" spans="3:8">
      <c r="C750" s="28"/>
      <c r="D750" s="28"/>
      <c r="E750" s="28"/>
      <c r="F750" s="28"/>
      <c r="G750" s="28"/>
      <c r="H750" s="28"/>
    </row>
    <row r="751" ht="12.75" customHeight="1" spans="3:8">
      <c r="C751" s="28"/>
      <c r="D751" s="28"/>
      <c r="E751" s="28"/>
      <c r="F751" s="28"/>
      <c r="G751" s="28"/>
      <c r="H751" s="28"/>
    </row>
    <row r="752" ht="12.75" customHeight="1" spans="3:8">
      <c r="C752" s="28"/>
      <c r="D752" s="28"/>
      <c r="E752" s="28"/>
      <c r="F752" s="28"/>
      <c r="G752" s="28"/>
      <c r="H752" s="28"/>
    </row>
    <row r="753" ht="12.75" customHeight="1" spans="3:8">
      <c r="C753" s="28"/>
      <c r="D753" s="28"/>
      <c r="E753" s="28"/>
      <c r="F753" s="28"/>
      <c r="G753" s="28"/>
      <c r="H753" s="28"/>
    </row>
    <row r="754" ht="12.75" customHeight="1" spans="3:8">
      <c r="C754" s="28"/>
      <c r="D754" s="28"/>
      <c r="E754" s="28"/>
      <c r="F754" s="28"/>
      <c r="G754" s="28"/>
      <c r="H754" s="28"/>
    </row>
    <row r="755" ht="12.75" customHeight="1" spans="3:8">
      <c r="C755" s="28"/>
      <c r="D755" s="28"/>
      <c r="E755" s="28"/>
      <c r="F755" s="28"/>
      <c r="G755" s="28"/>
      <c r="H755" s="28"/>
    </row>
    <row r="756" ht="12.75" customHeight="1" spans="3:8">
      <c r="C756" s="28"/>
      <c r="D756" s="28"/>
      <c r="E756" s="28"/>
      <c r="F756" s="28"/>
      <c r="G756" s="28"/>
      <c r="H756" s="28"/>
    </row>
    <row r="757" ht="12.75" customHeight="1" spans="3:8">
      <c r="C757" s="28"/>
      <c r="D757" s="28"/>
      <c r="E757" s="28"/>
      <c r="F757" s="28"/>
      <c r="G757" s="28"/>
      <c r="H757" s="28"/>
    </row>
    <row r="758" ht="12.75" customHeight="1" spans="3:8">
      <c r="C758" s="28"/>
      <c r="D758" s="28"/>
      <c r="E758" s="28"/>
      <c r="F758" s="28"/>
      <c r="G758" s="28"/>
      <c r="H758" s="28"/>
    </row>
    <row r="759" ht="12.75" customHeight="1" spans="3:8">
      <c r="C759" s="28"/>
      <c r="D759" s="28"/>
      <c r="E759" s="28"/>
      <c r="F759" s="28"/>
      <c r="G759" s="28"/>
      <c r="H759" s="28"/>
    </row>
    <row r="760" ht="12.75" customHeight="1" spans="3:8">
      <c r="C760" s="28"/>
      <c r="D760" s="28"/>
      <c r="E760" s="28"/>
      <c r="F760" s="28"/>
      <c r="G760" s="28"/>
      <c r="H760" s="28"/>
    </row>
    <row r="761" ht="12.75" customHeight="1" spans="3:8">
      <c r="C761" s="28"/>
      <c r="D761" s="28"/>
      <c r="E761" s="28"/>
      <c r="F761" s="28"/>
      <c r="G761" s="28"/>
      <c r="H761" s="28"/>
    </row>
    <row r="762" ht="12.75" customHeight="1" spans="3:8">
      <c r="C762" s="28"/>
      <c r="D762" s="28"/>
      <c r="E762" s="28"/>
      <c r="F762" s="28"/>
      <c r="G762" s="28"/>
      <c r="H762" s="28"/>
    </row>
    <row r="763" ht="12.75" customHeight="1" spans="3:8">
      <c r="C763" s="28"/>
      <c r="D763" s="28"/>
      <c r="E763" s="28"/>
      <c r="F763" s="28"/>
      <c r="G763" s="28"/>
      <c r="H763" s="28"/>
    </row>
    <row r="764" ht="12.75" customHeight="1" spans="3:8">
      <c r="C764" s="28"/>
      <c r="D764" s="28"/>
      <c r="E764" s="28"/>
      <c r="F764" s="28"/>
      <c r="G764" s="28"/>
      <c r="H764" s="28"/>
    </row>
    <row r="765" ht="12.75" customHeight="1" spans="3:8">
      <c r="C765" s="28"/>
      <c r="D765" s="28"/>
      <c r="E765" s="28"/>
      <c r="F765" s="28"/>
      <c r="G765" s="28"/>
      <c r="H765" s="28"/>
    </row>
    <row r="766" ht="12.75" customHeight="1" spans="3:8">
      <c r="C766" s="28"/>
      <c r="D766" s="28"/>
      <c r="E766" s="28"/>
      <c r="F766" s="28"/>
      <c r="G766" s="28"/>
      <c r="H766" s="28"/>
    </row>
    <row r="767" ht="12.75" customHeight="1" spans="3:8">
      <c r="C767" s="28"/>
      <c r="D767" s="28"/>
      <c r="E767" s="28"/>
      <c r="F767" s="28"/>
      <c r="G767" s="28"/>
      <c r="H767" s="28"/>
    </row>
    <row r="768" ht="12.75" customHeight="1" spans="3:8">
      <c r="C768" s="28"/>
      <c r="D768" s="28"/>
      <c r="E768" s="28"/>
      <c r="F768" s="28"/>
      <c r="G768" s="28"/>
      <c r="H768" s="28"/>
    </row>
    <row r="769" ht="12.75" customHeight="1" spans="3:8">
      <c r="C769" s="28"/>
      <c r="D769" s="28"/>
      <c r="E769" s="28"/>
      <c r="F769" s="28"/>
      <c r="G769" s="28"/>
      <c r="H769" s="28"/>
    </row>
    <row r="770" ht="12.75" customHeight="1" spans="3:8">
      <c r="C770" s="28"/>
      <c r="D770" s="28"/>
      <c r="E770" s="28"/>
      <c r="F770" s="28"/>
      <c r="G770" s="28"/>
      <c r="H770" s="28"/>
    </row>
    <row r="771" ht="12.75" customHeight="1" spans="3:8">
      <c r="C771" s="28"/>
      <c r="D771" s="28"/>
      <c r="E771" s="28"/>
      <c r="F771" s="28"/>
      <c r="G771" s="28"/>
      <c r="H771" s="28"/>
    </row>
    <row r="772" ht="12.75" customHeight="1" spans="3:8">
      <c r="C772" s="28"/>
      <c r="D772" s="28"/>
      <c r="E772" s="28"/>
      <c r="F772" s="28"/>
      <c r="G772" s="28"/>
      <c r="H772" s="28"/>
    </row>
    <row r="773" ht="12.75" customHeight="1" spans="3:8">
      <c r="C773" s="28"/>
      <c r="D773" s="28"/>
      <c r="E773" s="28"/>
      <c r="F773" s="28"/>
      <c r="G773" s="28"/>
      <c r="H773" s="28"/>
    </row>
    <row r="774" ht="12.75" customHeight="1" spans="3:8">
      <c r="C774" s="28"/>
      <c r="D774" s="28"/>
      <c r="E774" s="28"/>
      <c r="F774" s="28"/>
      <c r="G774" s="28"/>
      <c r="H774" s="28"/>
    </row>
    <row r="775" ht="12.75" customHeight="1" spans="3:8">
      <c r="C775" s="28"/>
      <c r="D775" s="28"/>
      <c r="E775" s="28"/>
      <c r="F775" s="28"/>
      <c r="G775" s="28"/>
      <c r="H775" s="28"/>
    </row>
    <row r="776" ht="12.75" customHeight="1" spans="3:8">
      <c r="C776" s="28"/>
      <c r="D776" s="28"/>
      <c r="E776" s="28"/>
      <c r="F776" s="28"/>
      <c r="G776" s="28"/>
      <c r="H776" s="28"/>
    </row>
    <row r="777" ht="12.75" customHeight="1" spans="3:8">
      <c r="C777" s="28"/>
      <c r="D777" s="28"/>
      <c r="E777" s="28"/>
      <c r="F777" s="28"/>
      <c r="G777" s="28"/>
      <c r="H777" s="28"/>
    </row>
    <row r="778" ht="12.75" customHeight="1" spans="3:8">
      <c r="C778" s="28"/>
      <c r="D778" s="28"/>
      <c r="E778" s="28"/>
      <c r="F778" s="28"/>
      <c r="G778" s="28"/>
      <c r="H778" s="28"/>
    </row>
    <row r="779" ht="12.75" customHeight="1" spans="3:8">
      <c r="C779" s="28"/>
      <c r="D779" s="28"/>
      <c r="E779" s="28"/>
      <c r="F779" s="28"/>
      <c r="G779" s="28"/>
      <c r="H779" s="28"/>
    </row>
    <row r="780" ht="12.75" customHeight="1" spans="3:8">
      <c r="C780" s="28"/>
      <c r="D780" s="28"/>
      <c r="E780" s="28"/>
      <c r="F780" s="28"/>
      <c r="G780" s="28"/>
      <c r="H780" s="28"/>
    </row>
    <row r="781" ht="12.75" customHeight="1" spans="3:8">
      <c r="C781" s="28"/>
      <c r="D781" s="28"/>
      <c r="E781" s="28"/>
      <c r="F781" s="28"/>
      <c r="G781" s="28"/>
      <c r="H781" s="28"/>
    </row>
    <row r="782" ht="12.75" customHeight="1" spans="3:8">
      <c r="C782" s="28"/>
      <c r="D782" s="28"/>
      <c r="E782" s="28"/>
      <c r="F782" s="28"/>
      <c r="G782" s="28"/>
      <c r="H782" s="28"/>
    </row>
    <row r="783" ht="12.75" customHeight="1" spans="3:8">
      <c r="C783" s="28"/>
      <c r="D783" s="28"/>
      <c r="E783" s="28"/>
      <c r="F783" s="28"/>
      <c r="G783" s="28"/>
      <c r="H783" s="28"/>
    </row>
    <row r="784" ht="12.75" customHeight="1" spans="3:8">
      <c r="C784" s="28"/>
      <c r="D784" s="28"/>
      <c r="E784" s="28"/>
      <c r="F784" s="28"/>
      <c r="G784" s="28"/>
      <c r="H784" s="28"/>
    </row>
    <row r="785" ht="12.75" customHeight="1" spans="3:8">
      <c r="C785" s="28"/>
      <c r="D785" s="28"/>
      <c r="E785" s="28"/>
      <c r="F785" s="28"/>
      <c r="G785" s="28"/>
      <c r="H785" s="28"/>
    </row>
    <row r="786" ht="12.75" customHeight="1" spans="3:8">
      <c r="C786" s="28"/>
      <c r="D786" s="28"/>
      <c r="E786" s="28"/>
      <c r="F786" s="28"/>
      <c r="G786" s="28"/>
      <c r="H786" s="28"/>
    </row>
    <row r="787" ht="12.75" customHeight="1" spans="3:8">
      <c r="C787" s="28"/>
      <c r="D787" s="28"/>
      <c r="E787" s="28"/>
      <c r="F787" s="28"/>
      <c r="G787" s="28"/>
      <c r="H787" s="28"/>
    </row>
    <row r="788" ht="12.75" customHeight="1" spans="3:8">
      <c r="C788" s="28"/>
      <c r="D788" s="28"/>
      <c r="E788" s="28"/>
      <c r="F788" s="28"/>
      <c r="G788" s="28"/>
      <c r="H788" s="28"/>
    </row>
    <row r="789" ht="12.75" customHeight="1" spans="3:8">
      <c r="C789" s="28"/>
      <c r="D789" s="28"/>
      <c r="E789" s="28"/>
      <c r="F789" s="28"/>
      <c r="G789" s="28"/>
      <c r="H789" s="28"/>
    </row>
    <row r="790" ht="12.75" customHeight="1" spans="3:8">
      <c r="C790" s="28"/>
      <c r="D790" s="28"/>
      <c r="E790" s="28"/>
      <c r="F790" s="28"/>
      <c r="G790" s="28"/>
      <c r="H790" s="28"/>
    </row>
    <row r="791" ht="12.75" customHeight="1" spans="3:8">
      <c r="C791" s="28"/>
      <c r="D791" s="28"/>
      <c r="E791" s="28"/>
      <c r="F791" s="28"/>
      <c r="G791" s="28"/>
      <c r="H791" s="28"/>
    </row>
    <row r="792" ht="12.75" customHeight="1" spans="3:8">
      <c r="C792" s="28"/>
      <c r="D792" s="28"/>
      <c r="E792" s="28"/>
      <c r="F792" s="28"/>
      <c r="G792" s="28"/>
      <c r="H792" s="28"/>
    </row>
    <row r="793" ht="12.75" customHeight="1" spans="3:8">
      <c r="C793" s="28"/>
      <c r="D793" s="28"/>
      <c r="E793" s="28"/>
      <c r="F793" s="28"/>
      <c r="G793" s="28"/>
      <c r="H793" s="28"/>
    </row>
    <row r="794" ht="12.75" customHeight="1" spans="3:8">
      <c r="C794" s="28"/>
      <c r="D794" s="28"/>
      <c r="E794" s="28"/>
      <c r="F794" s="28"/>
      <c r="G794" s="28"/>
      <c r="H794" s="28"/>
    </row>
    <row r="795" ht="12.75" customHeight="1" spans="3:8">
      <c r="C795" s="28"/>
      <c r="D795" s="28"/>
      <c r="E795" s="28"/>
      <c r="F795" s="28"/>
      <c r="G795" s="28"/>
      <c r="H795" s="28"/>
    </row>
    <row r="796" ht="12.75" customHeight="1" spans="3:8">
      <c r="C796" s="28"/>
      <c r="D796" s="28"/>
      <c r="E796" s="28"/>
      <c r="F796" s="28"/>
      <c r="G796" s="28"/>
      <c r="H796" s="28"/>
    </row>
    <row r="797" ht="12.75" customHeight="1" spans="3:8">
      <c r="C797" s="28"/>
      <c r="D797" s="28"/>
      <c r="E797" s="28"/>
      <c r="F797" s="28"/>
      <c r="G797" s="28"/>
      <c r="H797" s="28"/>
    </row>
    <row r="798" ht="12.75" customHeight="1" spans="3:8">
      <c r="C798" s="28"/>
      <c r="D798" s="28"/>
      <c r="E798" s="28"/>
      <c r="F798" s="28"/>
      <c r="G798" s="28"/>
      <c r="H798" s="28"/>
    </row>
    <row r="799" ht="12.75" customHeight="1" spans="3:8">
      <c r="C799" s="28"/>
      <c r="D799" s="28"/>
      <c r="E799" s="28"/>
      <c r="F799" s="28"/>
      <c r="G799" s="28"/>
      <c r="H799" s="28"/>
    </row>
    <row r="800" ht="12.75" customHeight="1" spans="3:8">
      <c r="C800" s="28"/>
      <c r="D800" s="28"/>
      <c r="E800" s="28"/>
      <c r="F800" s="28"/>
      <c r="G800" s="28"/>
      <c r="H800" s="28"/>
    </row>
    <row r="801" ht="12.75" customHeight="1" spans="3:8">
      <c r="C801" s="28"/>
      <c r="D801" s="28"/>
      <c r="E801" s="28"/>
      <c r="F801" s="28"/>
      <c r="G801" s="28"/>
      <c r="H801" s="28"/>
    </row>
    <row r="802" ht="12.75" customHeight="1" spans="3:8">
      <c r="C802" s="28"/>
      <c r="D802" s="28"/>
      <c r="E802" s="28"/>
      <c r="F802" s="28"/>
      <c r="G802" s="28"/>
      <c r="H802" s="28"/>
    </row>
    <row r="803" ht="12.75" customHeight="1" spans="3:8">
      <c r="C803" s="28"/>
      <c r="D803" s="28"/>
      <c r="E803" s="28"/>
      <c r="F803" s="28"/>
      <c r="G803" s="28"/>
      <c r="H803" s="28"/>
    </row>
    <row r="804" ht="12.75" customHeight="1" spans="3:8">
      <c r="C804" s="28"/>
      <c r="D804" s="28"/>
      <c r="E804" s="28"/>
      <c r="F804" s="28"/>
      <c r="G804" s="28"/>
      <c r="H804" s="28"/>
    </row>
    <row r="805" ht="12.75" customHeight="1" spans="3:8">
      <c r="C805" s="28"/>
      <c r="D805" s="28"/>
      <c r="E805" s="28"/>
      <c r="F805" s="28"/>
      <c r="G805" s="28"/>
      <c r="H805" s="28"/>
    </row>
    <row r="806" ht="12.75" customHeight="1" spans="3:8">
      <c r="C806" s="28"/>
      <c r="D806" s="28"/>
      <c r="E806" s="28"/>
      <c r="F806" s="28"/>
      <c r="G806" s="28"/>
      <c r="H806" s="28"/>
    </row>
    <row r="807" ht="12.75" customHeight="1" spans="3:8">
      <c r="C807" s="28"/>
      <c r="D807" s="28"/>
      <c r="E807" s="28"/>
      <c r="F807" s="28"/>
      <c r="G807" s="28"/>
      <c r="H807" s="28"/>
    </row>
    <row r="808" ht="12.75" customHeight="1" spans="3:8">
      <c r="C808" s="28"/>
      <c r="D808" s="28"/>
      <c r="E808" s="28"/>
      <c r="F808" s="28"/>
      <c r="G808" s="28"/>
      <c r="H808" s="28"/>
    </row>
    <row r="809" ht="12.75" customHeight="1" spans="3:8">
      <c r="C809" s="28"/>
      <c r="D809" s="28"/>
      <c r="E809" s="28"/>
      <c r="F809" s="28"/>
      <c r="G809" s="28"/>
      <c r="H809" s="28"/>
    </row>
    <row r="810" ht="12.75" customHeight="1" spans="3:8">
      <c r="C810" s="28"/>
      <c r="D810" s="28"/>
      <c r="E810" s="28"/>
      <c r="F810" s="28"/>
      <c r="G810" s="28"/>
      <c r="H810" s="28"/>
    </row>
    <row r="811" ht="12.75" customHeight="1" spans="3:8">
      <c r="C811" s="28"/>
      <c r="D811" s="28"/>
      <c r="E811" s="28"/>
      <c r="F811" s="28"/>
      <c r="G811" s="28"/>
      <c r="H811" s="28"/>
    </row>
    <row r="812" ht="12.75" customHeight="1" spans="3:8">
      <c r="C812" s="28"/>
      <c r="D812" s="28"/>
      <c r="E812" s="28"/>
      <c r="F812" s="28"/>
      <c r="G812" s="28"/>
      <c r="H812" s="28"/>
    </row>
    <row r="813" ht="12.75" customHeight="1" spans="3:8">
      <c r="C813" s="28"/>
      <c r="D813" s="28"/>
      <c r="E813" s="28"/>
      <c r="F813" s="28"/>
      <c r="G813" s="28"/>
      <c r="H813" s="28"/>
    </row>
    <row r="814" ht="12.75" customHeight="1" spans="3:8">
      <c r="C814" s="28"/>
      <c r="D814" s="28"/>
      <c r="E814" s="28"/>
      <c r="F814" s="28"/>
      <c r="G814" s="28"/>
      <c r="H814" s="28"/>
    </row>
    <row r="815" ht="12.75" customHeight="1" spans="3:8">
      <c r="C815" s="28"/>
      <c r="D815" s="28"/>
      <c r="E815" s="28"/>
      <c r="F815" s="28"/>
      <c r="G815" s="28"/>
      <c r="H815" s="28"/>
    </row>
    <row r="816" ht="12.75" customHeight="1" spans="3:8">
      <c r="C816" s="28"/>
      <c r="D816" s="28"/>
      <c r="E816" s="28"/>
      <c r="F816" s="28"/>
      <c r="G816" s="28"/>
      <c r="H816" s="28"/>
    </row>
    <row r="817" ht="12.75" customHeight="1" spans="3:8">
      <c r="C817" s="28"/>
      <c r="D817" s="28"/>
      <c r="E817" s="28"/>
      <c r="F817" s="28"/>
      <c r="G817" s="28"/>
      <c r="H817" s="28"/>
    </row>
    <row r="818" ht="12.75" customHeight="1" spans="3:8">
      <c r="C818" s="28"/>
      <c r="D818" s="28"/>
      <c r="E818" s="28"/>
      <c r="F818" s="28"/>
      <c r="G818" s="28"/>
      <c r="H818" s="28"/>
    </row>
    <row r="819" ht="12.75" customHeight="1" spans="3:8">
      <c r="C819" s="28"/>
      <c r="D819" s="28"/>
      <c r="E819" s="28"/>
      <c r="F819" s="28"/>
      <c r="G819" s="28"/>
      <c r="H819" s="28"/>
    </row>
    <row r="820" ht="12.75" customHeight="1" spans="3:8">
      <c r="C820" s="28"/>
      <c r="D820" s="28"/>
      <c r="E820" s="28"/>
      <c r="F820" s="28"/>
      <c r="G820" s="28"/>
      <c r="H820" s="28"/>
    </row>
    <row r="821" ht="12.75" customHeight="1" spans="3:8">
      <c r="C821" s="28"/>
      <c r="D821" s="28"/>
      <c r="E821" s="28"/>
      <c r="F821" s="28"/>
      <c r="G821" s="28"/>
      <c r="H821" s="28"/>
    </row>
    <row r="822" ht="12.75" customHeight="1" spans="3:8">
      <c r="C822" s="28"/>
      <c r="D822" s="28"/>
      <c r="E822" s="28"/>
      <c r="F822" s="28"/>
      <c r="G822" s="28"/>
      <c r="H822" s="28"/>
    </row>
    <row r="823" ht="12.75" customHeight="1" spans="3:8">
      <c r="C823" s="28"/>
      <c r="D823" s="28"/>
      <c r="E823" s="28"/>
      <c r="F823" s="28"/>
      <c r="G823" s="28"/>
      <c r="H823" s="28"/>
    </row>
    <row r="824" ht="12.75" customHeight="1" spans="3:8">
      <c r="C824" s="28"/>
      <c r="D824" s="28"/>
      <c r="E824" s="28"/>
      <c r="F824" s="28"/>
      <c r="G824" s="28"/>
      <c r="H824" s="28"/>
    </row>
    <row r="825" ht="12.75" customHeight="1" spans="3:8">
      <c r="C825" s="28"/>
      <c r="D825" s="28"/>
      <c r="E825" s="28"/>
      <c r="F825" s="28"/>
      <c r="G825" s="28"/>
      <c r="H825" s="28"/>
    </row>
    <row r="826" ht="12.75" customHeight="1" spans="3:8">
      <c r="C826" s="28"/>
      <c r="D826" s="28"/>
      <c r="E826" s="28"/>
      <c r="F826" s="28"/>
      <c r="G826" s="28"/>
      <c r="H826" s="28"/>
    </row>
    <row r="827" ht="12.75" customHeight="1" spans="3:8">
      <c r="C827" s="28"/>
      <c r="D827" s="28"/>
      <c r="E827" s="28"/>
      <c r="F827" s="28"/>
      <c r="G827" s="28"/>
      <c r="H827" s="28"/>
    </row>
    <row r="828" ht="12.75" customHeight="1" spans="3:8">
      <c r="C828" s="28"/>
      <c r="D828" s="28"/>
      <c r="E828" s="28"/>
      <c r="F828" s="28"/>
      <c r="G828" s="28"/>
      <c r="H828" s="28"/>
    </row>
    <row r="829" ht="12.75" customHeight="1" spans="3:8">
      <c r="C829" s="28"/>
      <c r="D829" s="28"/>
      <c r="E829" s="28"/>
      <c r="F829" s="28"/>
      <c r="G829" s="28"/>
      <c r="H829" s="28"/>
    </row>
    <row r="830" ht="12.75" customHeight="1" spans="3:8">
      <c r="C830" s="28"/>
      <c r="D830" s="28"/>
      <c r="E830" s="28"/>
      <c r="F830" s="28"/>
      <c r="G830" s="28"/>
      <c r="H830" s="28"/>
    </row>
    <row r="831" ht="12.75" customHeight="1" spans="3:8">
      <c r="C831" s="28"/>
      <c r="D831" s="28"/>
      <c r="E831" s="28"/>
      <c r="F831" s="28"/>
      <c r="G831" s="28"/>
      <c r="H831" s="28"/>
    </row>
    <row r="832" ht="12.75" customHeight="1" spans="3:8">
      <c r="C832" s="28"/>
      <c r="D832" s="28"/>
      <c r="E832" s="28"/>
      <c r="F832" s="28"/>
      <c r="G832" s="28"/>
      <c r="H832" s="28"/>
    </row>
    <row r="833" ht="12.75" customHeight="1" spans="3:8">
      <c r="C833" s="28"/>
      <c r="D833" s="28"/>
      <c r="E833" s="28"/>
      <c r="F833" s="28"/>
      <c r="G833" s="28"/>
      <c r="H833" s="28"/>
    </row>
    <row r="834" ht="12.75" customHeight="1" spans="3:8">
      <c r="C834" s="28"/>
      <c r="D834" s="28"/>
      <c r="E834" s="28"/>
      <c r="F834" s="28"/>
      <c r="G834" s="28"/>
      <c r="H834" s="28"/>
    </row>
    <row r="835" ht="12.75" customHeight="1" spans="3:8">
      <c r="C835" s="28"/>
      <c r="D835" s="28"/>
      <c r="E835" s="28"/>
      <c r="F835" s="28"/>
      <c r="G835" s="28"/>
      <c r="H835" s="28"/>
    </row>
    <row r="836" ht="12.75" customHeight="1" spans="3:8">
      <c r="C836" s="28"/>
      <c r="D836" s="28"/>
      <c r="E836" s="28"/>
      <c r="F836" s="28"/>
      <c r="G836" s="28"/>
      <c r="H836" s="28"/>
    </row>
    <row r="837" ht="12.75" customHeight="1" spans="3:8">
      <c r="C837" s="28"/>
      <c r="D837" s="28"/>
      <c r="E837" s="28"/>
      <c r="F837" s="28"/>
      <c r="G837" s="28"/>
      <c r="H837" s="28"/>
    </row>
    <row r="838" ht="12.75" customHeight="1" spans="3:8">
      <c r="C838" s="28"/>
      <c r="D838" s="28"/>
      <c r="E838" s="28"/>
      <c r="F838" s="28"/>
      <c r="G838" s="28"/>
      <c r="H838" s="28"/>
    </row>
    <row r="839" ht="12.75" customHeight="1" spans="3:8">
      <c r="C839" s="28"/>
      <c r="D839" s="28"/>
      <c r="E839" s="28"/>
      <c r="F839" s="28"/>
      <c r="G839" s="28"/>
      <c r="H839" s="28"/>
    </row>
    <row r="840" ht="12.75" customHeight="1" spans="3:8">
      <c r="C840" s="28"/>
      <c r="D840" s="28"/>
      <c r="E840" s="28"/>
      <c r="F840" s="28"/>
      <c r="G840" s="28"/>
      <c r="H840" s="28"/>
    </row>
    <row r="841" ht="12.75" customHeight="1" spans="3:8">
      <c r="C841" s="28"/>
      <c r="D841" s="28"/>
      <c r="E841" s="28"/>
      <c r="F841" s="28"/>
      <c r="G841" s="28"/>
      <c r="H841" s="28"/>
    </row>
    <row r="842" ht="12.75" customHeight="1" spans="3:8">
      <c r="C842" s="28"/>
      <c r="D842" s="28"/>
      <c r="E842" s="28"/>
      <c r="F842" s="28"/>
      <c r="G842" s="28"/>
      <c r="H842" s="28"/>
    </row>
    <row r="843" ht="12.75" customHeight="1" spans="3:8">
      <c r="C843" s="28"/>
      <c r="D843" s="28"/>
      <c r="E843" s="28"/>
      <c r="F843" s="28"/>
      <c r="G843" s="28"/>
      <c r="H843" s="28"/>
    </row>
    <row r="844" ht="12.75" customHeight="1" spans="3:8">
      <c r="C844" s="28"/>
      <c r="D844" s="28"/>
      <c r="E844" s="28"/>
      <c r="F844" s="28"/>
      <c r="G844" s="28"/>
      <c r="H844" s="28"/>
    </row>
    <row r="845" ht="12.75" customHeight="1" spans="3:8">
      <c r="C845" s="28"/>
      <c r="D845" s="28"/>
      <c r="E845" s="28"/>
      <c r="F845" s="28"/>
      <c r="G845" s="28"/>
      <c r="H845" s="28"/>
    </row>
    <row r="846" ht="12.75" customHeight="1" spans="3:8">
      <c r="C846" s="28"/>
      <c r="D846" s="28"/>
      <c r="E846" s="28"/>
      <c r="F846" s="28"/>
      <c r="G846" s="28"/>
      <c r="H846" s="28"/>
    </row>
    <row r="847" ht="12.75" customHeight="1" spans="3:8">
      <c r="C847" s="28"/>
      <c r="D847" s="28"/>
      <c r="E847" s="28"/>
      <c r="F847" s="28"/>
      <c r="G847" s="28"/>
      <c r="H847" s="28"/>
    </row>
    <row r="848" ht="12.75" customHeight="1" spans="3:8">
      <c r="C848" s="28"/>
      <c r="D848" s="28"/>
      <c r="E848" s="28"/>
      <c r="F848" s="28"/>
      <c r="G848" s="28"/>
      <c r="H848" s="28"/>
    </row>
    <row r="849" ht="12.75" customHeight="1" spans="3:8">
      <c r="C849" s="28"/>
      <c r="D849" s="28"/>
      <c r="E849" s="28"/>
      <c r="F849" s="28"/>
      <c r="G849" s="28"/>
      <c r="H849" s="28"/>
    </row>
    <row r="850" ht="12.75" customHeight="1" spans="3:8">
      <c r="C850" s="28"/>
      <c r="D850" s="28"/>
      <c r="E850" s="28"/>
      <c r="F850" s="28"/>
      <c r="G850" s="28"/>
      <c r="H850" s="28"/>
    </row>
    <row r="851" ht="12.75" customHeight="1" spans="3:8">
      <c r="C851" s="28"/>
      <c r="D851" s="28"/>
      <c r="E851" s="28"/>
      <c r="F851" s="28"/>
      <c r="G851" s="28"/>
      <c r="H851" s="28"/>
    </row>
    <row r="852" ht="12.75" customHeight="1" spans="3:8">
      <c r="C852" s="28"/>
      <c r="D852" s="28"/>
      <c r="E852" s="28"/>
      <c r="F852" s="28"/>
      <c r="G852" s="28"/>
      <c r="H852" s="28"/>
    </row>
    <row r="853" ht="12.75" customHeight="1" spans="3:8">
      <c r="C853" s="28"/>
      <c r="D853" s="28"/>
      <c r="E853" s="28"/>
      <c r="F853" s="28"/>
      <c r="G853" s="28"/>
      <c r="H853" s="28"/>
    </row>
    <row r="854" ht="12.75" customHeight="1" spans="3:8">
      <c r="C854" s="28"/>
      <c r="D854" s="28"/>
      <c r="E854" s="28"/>
      <c r="F854" s="28"/>
      <c r="G854" s="28"/>
      <c r="H854" s="28"/>
    </row>
    <row r="855" ht="12.75" customHeight="1" spans="3:8">
      <c r="C855" s="28"/>
      <c r="D855" s="28"/>
      <c r="E855" s="28"/>
      <c r="F855" s="28"/>
      <c r="G855" s="28"/>
      <c r="H855" s="28"/>
    </row>
    <row r="856" ht="12.75" customHeight="1" spans="3:8">
      <c r="C856" s="28"/>
      <c r="D856" s="28"/>
      <c r="E856" s="28"/>
      <c r="F856" s="28"/>
      <c r="G856" s="28"/>
      <c r="H856" s="28"/>
    </row>
    <row r="857" ht="12.75" customHeight="1" spans="3:8">
      <c r="C857" s="28"/>
      <c r="D857" s="28"/>
      <c r="E857" s="28"/>
      <c r="F857" s="28"/>
      <c r="G857" s="28"/>
      <c r="H857" s="28"/>
    </row>
    <row r="858" ht="12.75" customHeight="1" spans="3:8">
      <c r="C858" s="28"/>
      <c r="D858" s="28"/>
      <c r="E858" s="28"/>
      <c r="F858" s="28"/>
      <c r="G858" s="28"/>
      <c r="H858" s="28"/>
    </row>
    <row r="859" ht="12.75" customHeight="1" spans="3:8">
      <c r="C859" s="28"/>
      <c r="D859" s="28"/>
      <c r="E859" s="28"/>
      <c r="F859" s="28"/>
      <c r="G859" s="28"/>
      <c r="H859" s="28"/>
    </row>
    <row r="860" ht="12.75" customHeight="1" spans="3:8">
      <c r="C860" s="28"/>
      <c r="D860" s="28"/>
      <c r="E860" s="28"/>
      <c r="F860" s="28"/>
      <c r="G860" s="28"/>
      <c r="H860" s="28"/>
    </row>
    <row r="861" ht="12.75" customHeight="1" spans="3:8">
      <c r="C861" s="28"/>
      <c r="D861" s="28"/>
      <c r="E861" s="28"/>
      <c r="F861" s="28"/>
      <c r="G861" s="28"/>
      <c r="H861" s="28"/>
    </row>
    <row r="862" ht="12.75" customHeight="1" spans="3:8">
      <c r="C862" s="28"/>
      <c r="D862" s="28"/>
      <c r="E862" s="28"/>
      <c r="F862" s="28"/>
      <c r="G862" s="28"/>
      <c r="H862" s="28"/>
    </row>
    <row r="863" ht="12.75" customHeight="1" spans="3:8">
      <c r="C863" s="28"/>
      <c r="D863" s="28"/>
      <c r="E863" s="28"/>
      <c r="F863" s="28"/>
      <c r="G863" s="28"/>
      <c r="H863" s="28"/>
    </row>
    <row r="864" ht="12.75" customHeight="1" spans="3:8">
      <c r="C864" s="28"/>
      <c r="D864" s="28"/>
      <c r="E864" s="28"/>
      <c r="F864" s="28"/>
      <c r="G864" s="28"/>
      <c r="H864" s="28"/>
    </row>
    <row r="865" ht="12.75" customHeight="1" spans="3:8">
      <c r="C865" s="28"/>
      <c r="D865" s="28"/>
      <c r="E865" s="28"/>
      <c r="F865" s="28"/>
      <c r="G865" s="28"/>
      <c r="H865" s="28"/>
    </row>
    <row r="866" ht="12.75" customHeight="1" spans="3:8">
      <c r="C866" s="28"/>
      <c r="D866" s="28"/>
      <c r="E866" s="28"/>
      <c r="F866" s="28"/>
      <c r="G866" s="28"/>
      <c r="H866" s="28"/>
    </row>
    <row r="867" ht="12.75" customHeight="1" spans="3:8">
      <c r="C867" s="28"/>
      <c r="D867" s="28"/>
      <c r="E867" s="28"/>
      <c r="F867" s="28"/>
      <c r="G867" s="28"/>
      <c r="H867" s="28"/>
    </row>
    <row r="868" ht="12.75" customHeight="1" spans="3:8">
      <c r="C868" s="28"/>
      <c r="D868" s="28"/>
      <c r="E868" s="28"/>
      <c r="F868" s="28"/>
      <c r="G868" s="28"/>
      <c r="H868" s="28"/>
    </row>
    <row r="869" ht="12.75" customHeight="1" spans="3:8">
      <c r="C869" s="28"/>
      <c r="D869" s="28"/>
      <c r="E869" s="28"/>
      <c r="F869" s="28"/>
      <c r="G869" s="28"/>
      <c r="H869" s="28"/>
    </row>
    <row r="870" ht="12.75" customHeight="1" spans="3:8">
      <c r="C870" s="28"/>
      <c r="D870" s="28"/>
      <c r="E870" s="28"/>
      <c r="F870" s="28"/>
      <c r="G870" s="28"/>
      <c r="H870" s="28"/>
    </row>
    <row r="871" ht="12.75" customHeight="1" spans="3:8">
      <c r="C871" s="28"/>
      <c r="D871" s="28"/>
      <c r="E871" s="28"/>
      <c r="F871" s="28"/>
      <c r="G871" s="28"/>
      <c r="H871" s="28"/>
    </row>
    <row r="872" ht="12.75" customHeight="1" spans="3:8">
      <c r="C872" s="28"/>
      <c r="D872" s="28"/>
      <c r="E872" s="28"/>
      <c r="F872" s="28"/>
      <c r="G872" s="28"/>
      <c r="H872" s="28"/>
    </row>
    <row r="873" ht="12.75" customHeight="1" spans="3:8">
      <c r="C873" s="28"/>
      <c r="D873" s="28"/>
      <c r="E873" s="28"/>
      <c r="F873" s="28"/>
      <c r="G873" s="28"/>
      <c r="H873" s="28"/>
    </row>
    <row r="874" ht="12.75" customHeight="1" spans="3:8">
      <c r="C874" s="28"/>
      <c r="D874" s="28"/>
      <c r="E874" s="28"/>
      <c r="F874" s="28"/>
      <c r="G874" s="28"/>
      <c r="H874" s="28"/>
    </row>
    <row r="875" ht="12.75" customHeight="1" spans="3:8">
      <c r="C875" s="28"/>
      <c r="D875" s="28"/>
      <c r="E875" s="28"/>
      <c r="F875" s="28"/>
      <c r="G875" s="28"/>
      <c r="H875" s="28"/>
    </row>
    <row r="876" ht="12.75" customHeight="1" spans="3:8">
      <c r="C876" s="28"/>
      <c r="D876" s="28"/>
      <c r="E876" s="28"/>
      <c r="F876" s="28"/>
      <c r="G876" s="28"/>
      <c r="H876" s="28"/>
    </row>
    <row r="877" ht="12.75" customHeight="1" spans="3:8">
      <c r="C877" s="28"/>
      <c r="D877" s="28"/>
      <c r="E877" s="28"/>
      <c r="F877" s="28"/>
      <c r="G877" s="28"/>
      <c r="H877" s="28"/>
    </row>
    <row r="878" ht="12.75" customHeight="1" spans="3:8">
      <c r="C878" s="28"/>
      <c r="D878" s="28"/>
      <c r="E878" s="28"/>
      <c r="F878" s="28"/>
      <c r="G878" s="28"/>
      <c r="H878" s="28"/>
    </row>
    <row r="879" ht="12.75" customHeight="1" spans="3:8">
      <c r="C879" s="28"/>
      <c r="D879" s="28"/>
      <c r="E879" s="28"/>
      <c r="F879" s="28"/>
      <c r="G879" s="28"/>
      <c r="H879" s="28"/>
    </row>
    <row r="880" ht="12.75" customHeight="1" spans="3:8">
      <c r="C880" s="28"/>
      <c r="D880" s="28"/>
      <c r="E880" s="28"/>
      <c r="F880" s="28"/>
      <c r="G880" s="28"/>
      <c r="H880" s="28"/>
    </row>
    <row r="881" ht="12.75" customHeight="1" spans="3:8">
      <c r="C881" s="28"/>
      <c r="D881" s="28"/>
      <c r="E881" s="28"/>
      <c r="F881" s="28"/>
      <c r="G881" s="28"/>
      <c r="H881" s="28"/>
    </row>
    <row r="882" ht="12.75" customHeight="1" spans="3:8">
      <c r="C882" s="28"/>
      <c r="D882" s="28"/>
      <c r="E882" s="28"/>
      <c r="F882" s="28"/>
      <c r="G882" s="28"/>
      <c r="H882" s="28"/>
    </row>
    <row r="883" ht="12.75" customHeight="1" spans="3:8">
      <c r="C883" s="28"/>
      <c r="D883" s="28"/>
      <c r="E883" s="28"/>
      <c r="F883" s="28"/>
      <c r="G883" s="28"/>
      <c r="H883" s="28"/>
    </row>
    <row r="884" ht="12.75" customHeight="1" spans="3:8">
      <c r="C884" s="28"/>
      <c r="D884" s="28"/>
      <c r="E884" s="28"/>
      <c r="F884" s="28"/>
      <c r="G884" s="28"/>
      <c r="H884" s="28"/>
    </row>
    <row r="885" ht="12.75" customHeight="1" spans="3:8">
      <c r="C885" s="28"/>
      <c r="D885" s="28"/>
      <c r="E885" s="28"/>
      <c r="F885" s="28"/>
      <c r="G885" s="28"/>
      <c r="H885" s="28"/>
    </row>
    <row r="886" ht="12.75" customHeight="1" spans="3:8">
      <c r="C886" s="28"/>
      <c r="D886" s="28"/>
      <c r="E886" s="28"/>
      <c r="F886" s="28"/>
      <c r="G886" s="28"/>
      <c r="H886" s="28"/>
    </row>
    <row r="887" ht="12.75" customHeight="1" spans="3:8">
      <c r="C887" s="28"/>
      <c r="D887" s="28"/>
      <c r="E887" s="28"/>
      <c r="F887" s="28"/>
      <c r="G887" s="28"/>
      <c r="H887" s="28"/>
    </row>
    <row r="888" ht="12.75" customHeight="1" spans="3:8">
      <c r="C888" s="28"/>
      <c r="D888" s="28"/>
      <c r="E888" s="28"/>
      <c r="F888" s="28"/>
      <c r="G888" s="28"/>
      <c r="H888" s="28"/>
    </row>
    <row r="889" ht="12.75" customHeight="1" spans="3:8">
      <c r="C889" s="28"/>
      <c r="D889" s="28"/>
      <c r="E889" s="28"/>
      <c r="F889" s="28"/>
      <c r="G889" s="28"/>
      <c r="H889" s="28"/>
    </row>
    <row r="890" ht="12.75" customHeight="1" spans="3:8">
      <c r="C890" s="28"/>
      <c r="D890" s="28"/>
      <c r="E890" s="28"/>
      <c r="F890" s="28"/>
      <c r="G890" s="28"/>
      <c r="H890" s="28"/>
    </row>
    <row r="891" ht="12.75" customHeight="1" spans="3:8">
      <c r="C891" s="28"/>
      <c r="D891" s="28"/>
      <c r="E891" s="28"/>
      <c r="F891" s="28"/>
      <c r="G891" s="28"/>
      <c r="H891" s="28"/>
    </row>
    <row r="892" ht="12.75" customHeight="1" spans="3:8">
      <c r="C892" s="28"/>
      <c r="D892" s="28"/>
      <c r="E892" s="28"/>
      <c r="F892" s="28"/>
      <c r="G892" s="28"/>
      <c r="H892" s="28"/>
    </row>
    <row r="893" ht="12.75" customHeight="1" spans="3:8">
      <c r="C893" s="28"/>
      <c r="D893" s="28"/>
      <c r="E893" s="28"/>
      <c r="F893" s="28"/>
      <c r="G893" s="28"/>
      <c r="H893" s="28"/>
    </row>
    <row r="894" ht="12.75" customHeight="1" spans="3:8">
      <c r="C894" s="28"/>
      <c r="D894" s="28"/>
      <c r="E894" s="28"/>
      <c r="F894" s="28"/>
      <c r="G894" s="28"/>
      <c r="H894" s="28"/>
    </row>
    <row r="895" ht="12.75" customHeight="1" spans="3:8">
      <c r="C895" s="28"/>
      <c r="D895" s="28"/>
      <c r="E895" s="28"/>
      <c r="F895" s="28"/>
      <c r="G895" s="28"/>
      <c r="H895" s="28"/>
    </row>
    <row r="896" ht="12.75" customHeight="1" spans="3:8">
      <c r="C896" s="28"/>
      <c r="D896" s="28"/>
      <c r="E896" s="28"/>
      <c r="F896" s="28"/>
      <c r="G896" s="28"/>
      <c r="H896" s="28"/>
    </row>
    <row r="897" ht="12.75" customHeight="1" spans="3:8">
      <c r="C897" s="28"/>
      <c r="D897" s="28"/>
      <c r="E897" s="28"/>
      <c r="F897" s="28"/>
      <c r="G897" s="28"/>
      <c r="H897" s="28"/>
    </row>
    <row r="898" ht="12.75" customHeight="1" spans="3:8">
      <c r="C898" s="28"/>
      <c r="D898" s="28"/>
      <c r="E898" s="28"/>
      <c r="F898" s="28"/>
      <c r="G898" s="28"/>
      <c r="H898" s="28"/>
    </row>
    <row r="899" ht="12.75" customHeight="1" spans="3:8">
      <c r="C899" s="28"/>
      <c r="D899" s="28"/>
      <c r="E899" s="28"/>
      <c r="F899" s="28"/>
      <c r="G899" s="28"/>
      <c r="H899" s="28"/>
    </row>
    <row r="900" ht="12.75" customHeight="1" spans="3:8">
      <c r="C900" s="28"/>
      <c r="D900" s="28"/>
      <c r="E900" s="28"/>
      <c r="F900" s="28"/>
      <c r="G900" s="28"/>
      <c r="H900" s="28"/>
    </row>
    <row r="901" ht="12.75" customHeight="1" spans="3:8">
      <c r="C901" s="28"/>
      <c r="D901" s="28"/>
      <c r="E901" s="28"/>
      <c r="F901" s="28"/>
      <c r="G901" s="28"/>
      <c r="H901" s="28"/>
    </row>
    <row r="902" ht="12.75" customHeight="1" spans="3:8">
      <c r="C902" s="28"/>
      <c r="D902" s="28"/>
      <c r="E902" s="28"/>
      <c r="F902" s="28"/>
      <c r="G902" s="28"/>
      <c r="H902" s="28"/>
    </row>
    <row r="903" ht="12.75" customHeight="1" spans="3:8">
      <c r="C903" s="28"/>
      <c r="D903" s="28"/>
      <c r="E903" s="28"/>
      <c r="F903" s="28"/>
      <c r="G903" s="28"/>
      <c r="H903" s="28"/>
    </row>
    <row r="904" ht="12.75" customHeight="1" spans="3:8">
      <c r="C904" s="28"/>
      <c r="D904" s="28"/>
      <c r="E904" s="28"/>
      <c r="F904" s="28"/>
      <c r="G904" s="28"/>
      <c r="H904" s="28"/>
    </row>
    <row r="905" ht="12.75" customHeight="1" spans="3:8">
      <c r="C905" s="28"/>
      <c r="D905" s="28"/>
      <c r="E905" s="28"/>
      <c r="F905" s="28"/>
      <c r="G905" s="28"/>
      <c r="H905" s="28"/>
    </row>
    <row r="906" ht="12.75" customHeight="1" spans="3:8">
      <c r="C906" s="28"/>
      <c r="D906" s="28"/>
      <c r="E906" s="28"/>
      <c r="F906" s="28"/>
      <c r="G906" s="28"/>
      <c r="H906" s="28"/>
    </row>
    <row r="907" ht="12.75" customHeight="1" spans="3:8">
      <c r="C907" s="28"/>
      <c r="D907" s="28"/>
      <c r="E907" s="28"/>
      <c r="F907" s="28"/>
      <c r="G907" s="28"/>
      <c r="H907" s="28"/>
    </row>
    <row r="908" ht="12.75" customHeight="1" spans="3:8">
      <c r="C908" s="28"/>
      <c r="D908" s="28"/>
      <c r="E908" s="28"/>
      <c r="F908" s="28"/>
      <c r="G908" s="28"/>
      <c r="H908" s="28"/>
    </row>
    <row r="909" ht="12.75" customHeight="1" spans="3:8">
      <c r="C909" s="28"/>
      <c r="D909" s="28"/>
      <c r="E909" s="28"/>
      <c r="F909" s="28"/>
      <c r="G909" s="28"/>
      <c r="H909" s="28"/>
    </row>
    <row r="910" ht="12.75" customHeight="1" spans="3:8">
      <c r="C910" s="28"/>
      <c r="D910" s="28"/>
      <c r="E910" s="28"/>
      <c r="F910" s="28"/>
      <c r="G910" s="28"/>
      <c r="H910" s="28"/>
    </row>
    <row r="911" ht="12.75" customHeight="1" spans="3:8">
      <c r="C911" s="28"/>
      <c r="D911" s="28"/>
      <c r="E911" s="28"/>
      <c r="F911" s="28"/>
      <c r="G911" s="28"/>
      <c r="H911" s="28"/>
    </row>
    <row r="912" ht="12.75" customHeight="1" spans="3:8">
      <c r="C912" s="28"/>
      <c r="D912" s="28"/>
      <c r="E912" s="28"/>
      <c r="F912" s="28"/>
      <c r="G912" s="28"/>
      <c r="H912" s="28"/>
    </row>
    <row r="913" ht="12.75" customHeight="1" spans="3:8">
      <c r="C913" s="28"/>
      <c r="D913" s="28"/>
      <c r="E913" s="28"/>
      <c r="F913" s="28"/>
      <c r="G913" s="28"/>
      <c r="H913" s="28"/>
    </row>
    <row r="914" ht="12.75" customHeight="1" spans="3:8">
      <c r="C914" s="28"/>
      <c r="D914" s="28"/>
      <c r="E914" s="28"/>
      <c r="F914" s="28"/>
      <c r="G914" s="28"/>
      <c r="H914" s="28"/>
    </row>
    <row r="915" ht="12.75" customHeight="1" spans="3:8">
      <c r="C915" s="28"/>
      <c r="D915" s="28"/>
      <c r="E915" s="28"/>
      <c r="F915" s="28"/>
      <c r="G915" s="28"/>
      <c r="H915" s="28"/>
    </row>
    <row r="916" ht="12.75" customHeight="1" spans="3:8">
      <c r="C916" s="28"/>
      <c r="D916" s="28"/>
      <c r="E916" s="28"/>
      <c r="F916" s="28"/>
      <c r="G916" s="28"/>
      <c r="H916" s="28"/>
    </row>
    <row r="917" ht="12.75" customHeight="1" spans="3:8">
      <c r="C917" s="28"/>
      <c r="D917" s="28"/>
      <c r="E917" s="28"/>
      <c r="F917" s="28"/>
      <c r="G917" s="28"/>
      <c r="H917" s="28"/>
    </row>
    <row r="918" ht="12.75" customHeight="1" spans="3:8">
      <c r="C918" s="28"/>
      <c r="D918" s="28"/>
      <c r="E918" s="28"/>
      <c r="F918" s="28"/>
      <c r="G918" s="28"/>
      <c r="H918" s="28"/>
    </row>
    <row r="919" ht="12.75" customHeight="1" spans="3:8">
      <c r="C919" s="28"/>
      <c r="D919" s="28"/>
      <c r="E919" s="28"/>
      <c r="F919" s="28"/>
      <c r="G919" s="28"/>
      <c r="H919" s="28"/>
    </row>
    <row r="920" ht="12.75" customHeight="1" spans="3:8">
      <c r="C920" s="28"/>
      <c r="D920" s="28"/>
      <c r="E920" s="28"/>
      <c r="F920" s="28"/>
      <c r="G920" s="28"/>
      <c r="H920" s="28"/>
    </row>
    <row r="921" ht="12.75" customHeight="1" spans="3:8">
      <c r="C921" s="28"/>
      <c r="D921" s="28"/>
      <c r="E921" s="28"/>
      <c r="F921" s="28"/>
      <c r="G921" s="28"/>
      <c r="H921" s="28"/>
    </row>
    <row r="922" ht="12.75" customHeight="1" spans="3:8">
      <c r="C922" s="28"/>
      <c r="D922" s="28"/>
      <c r="E922" s="28"/>
      <c r="F922" s="28"/>
      <c r="G922" s="28"/>
      <c r="H922" s="28"/>
    </row>
    <row r="923" ht="12.75" customHeight="1" spans="3:8">
      <c r="C923" s="28"/>
      <c r="D923" s="28"/>
      <c r="E923" s="28"/>
      <c r="F923" s="28"/>
      <c r="G923" s="28"/>
      <c r="H923" s="28"/>
    </row>
    <row r="924" ht="12.75" customHeight="1" spans="3:8">
      <c r="C924" s="28"/>
      <c r="D924" s="28"/>
      <c r="E924" s="28"/>
      <c r="F924" s="28"/>
      <c r="G924" s="28"/>
      <c r="H924" s="28"/>
    </row>
    <row r="925" ht="12.75" customHeight="1" spans="3:8">
      <c r="C925" s="28"/>
      <c r="D925" s="28"/>
      <c r="E925" s="28"/>
      <c r="F925" s="28"/>
      <c r="G925" s="28"/>
      <c r="H925" s="28"/>
    </row>
    <row r="926" ht="12.75" customHeight="1" spans="3:8">
      <c r="C926" s="28"/>
      <c r="D926" s="28"/>
      <c r="E926" s="28"/>
      <c r="F926" s="28"/>
      <c r="G926" s="28"/>
      <c r="H926" s="28"/>
    </row>
    <row r="927" ht="12.75" customHeight="1" spans="3:8">
      <c r="C927" s="28"/>
      <c r="D927" s="28"/>
      <c r="E927" s="28"/>
      <c r="F927" s="28"/>
      <c r="G927" s="28"/>
      <c r="H927" s="28"/>
    </row>
  </sheetData>
  <mergeCells count="42">
    <mergeCell ref="C2:H2"/>
    <mergeCell ref="D51:G51"/>
    <mergeCell ref="B53:H53"/>
    <mergeCell ref="D58:G58"/>
    <mergeCell ref="D59:H59"/>
    <mergeCell ref="B61:H61"/>
    <mergeCell ref="D66:G66"/>
    <mergeCell ref="D67:H67"/>
    <mergeCell ref="D74:G74"/>
    <mergeCell ref="B76:H76"/>
    <mergeCell ref="D80:G80"/>
    <mergeCell ref="D81:H81"/>
    <mergeCell ref="B83:H83"/>
    <mergeCell ref="D87:G87"/>
    <mergeCell ref="D88:H88"/>
    <mergeCell ref="B90:H90"/>
    <mergeCell ref="C95:G95"/>
    <mergeCell ref="B97:H97"/>
    <mergeCell ref="C102:G102"/>
    <mergeCell ref="C103:H103"/>
    <mergeCell ref="B105:H105"/>
    <mergeCell ref="C110:G110"/>
    <mergeCell ref="C111:H111"/>
    <mergeCell ref="A113:I113"/>
    <mergeCell ref="A114:C114"/>
    <mergeCell ref="B115:C115"/>
    <mergeCell ref="B116:C116"/>
    <mergeCell ref="A117:C117"/>
    <mergeCell ref="B118:C118"/>
    <mergeCell ref="A119:C119"/>
    <mergeCell ref="A120:I120"/>
    <mergeCell ref="A121:I121"/>
    <mergeCell ref="A122:I122"/>
    <mergeCell ref="A123:I123"/>
    <mergeCell ref="A124:I124"/>
    <mergeCell ref="A125:I125"/>
    <mergeCell ref="A127:E127"/>
    <mergeCell ref="A128:B128"/>
    <mergeCell ref="B3:B4"/>
    <mergeCell ref="B42:H43"/>
    <mergeCell ref="B45:H46"/>
    <mergeCell ref="B69:H70"/>
  </mergeCells>
  <pageMargins left="0.25" right="0.25" top="0.75" bottom="0.75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G2"/>
    </sheetView>
  </sheetViews>
  <sheetFormatPr defaultColWidth="14.4259259259259" defaultRowHeight="15" customHeight="1"/>
  <cols>
    <col min="1" max="1" width="11.287037037037" customWidth="1"/>
    <col min="2" max="2" width="34.8611111111111" customWidth="1"/>
    <col min="3" max="3" width="18.8611111111111" customWidth="1"/>
    <col min="4" max="4" width="19.1388888888889" customWidth="1"/>
    <col min="5" max="5" width="18.712962962963" customWidth="1"/>
    <col min="6" max="6" width="19" customWidth="1"/>
    <col min="7" max="7" width="19.712962962963" customWidth="1"/>
    <col min="8" max="8" width="18.8611111111111" customWidth="1"/>
    <col min="9" max="26" width="8.71296296296296" customWidth="1"/>
  </cols>
  <sheetData>
    <row r="1" ht="15.75" customHeight="1" spans="1:7">
      <c r="A1" s="1" t="s">
        <v>282</v>
      </c>
      <c r="B1" s="2"/>
      <c r="C1" s="2"/>
      <c r="D1" s="2"/>
      <c r="E1" s="2"/>
      <c r="F1" s="2"/>
      <c r="G1" s="2"/>
    </row>
    <row r="2" ht="15.75" customHeight="1" spans="1:7">
      <c r="A2" s="3"/>
      <c r="B2" s="3"/>
      <c r="C2" s="3"/>
      <c r="D2" s="3"/>
      <c r="E2" s="3"/>
      <c r="F2" s="3"/>
      <c r="G2" s="3"/>
    </row>
    <row r="3" ht="29.25" customHeight="1" spans="1:26">
      <c r="A3" s="4" t="s">
        <v>283</v>
      </c>
      <c r="B3" s="5"/>
      <c r="C3" s="6" t="s">
        <v>284</v>
      </c>
      <c r="D3" s="6" t="s">
        <v>285</v>
      </c>
      <c r="E3" s="6" t="s">
        <v>286</v>
      </c>
      <c r="F3" s="6" t="s">
        <v>287</v>
      </c>
      <c r="G3" s="7" t="s">
        <v>288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2.75" customHeight="1" spans="1:8">
      <c r="A4" s="9" t="s">
        <v>289</v>
      </c>
      <c r="B4" s="10" t="str">
        <f>'Resumo da Contratação'!B17</f>
        <v>Profissional de AEE (Tutor)  40h</v>
      </c>
      <c r="C4" s="11">
        <f>'AEE (40h)'!D149</f>
        <v>13949.3490625253</v>
      </c>
      <c r="D4" s="9">
        <v>1</v>
      </c>
      <c r="E4" s="12">
        <f t="shared" ref="E4:E6" si="0">C4*D4</f>
        <v>13949.3490625253</v>
      </c>
      <c r="F4" s="9">
        <v>15</v>
      </c>
      <c r="G4" s="12">
        <f t="shared" ref="G4:G6" si="1">E4*F4</f>
        <v>209240.23593788</v>
      </c>
      <c r="H4" s="13"/>
    </row>
    <row r="5" ht="12.75" customHeight="1" spans="1:8">
      <c r="A5" s="9" t="s">
        <v>290</v>
      </c>
      <c r="B5" s="10" t="str">
        <f>'Resumo da Contratação'!B18</f>
        <v>Profissional de AEE (Tutor) 30h</v>
      </c>
      <c r="C5" s="11">
        <f>'AEE (30h)'!D149</f>
        <v>10947.6080547784</v>
      </c>
      <c r="D5" s="9">
        <v>1</v>
      </c>
      <c r="E5" s="12">
        <f t="shared" si="0"/>
        <v>10947.6080547784</v>
      </c>
      <c r="F5" s="9">
        <v>5</v>
      </c>
      <c r="G5" s="12">
        <f t="shared" si="1"/>
        <v>54738.0402738919</v>
      </c>
      <c r="H5" s="13"/>
    </row>
    <row r="6" ht="12.75" customHeight="1" spans="1:8">
      <c r="A6" s="9" t="s">
        <v>291</v>
      </c>
      <c r="B6" s="10" t="s">
        <v>37</v>
      </c>
      <c r="C6" s="11">
        <f>'TILs (30h)'!D150</f>
        <v>10947.6080547784</v>
      </c>
      <c r="D6" s="9">
        <v>1</v>
      </c>
      <c r="E6" s="12">
        <f t="shared" si="0"/>
        <v>10947.6080547784</v>
      </c>
      <c r="F6" s="9">
        <v>10</v>
      </c>
      <c r="G6" s="12">
        <f t="shared" si="1"/>
        <v>109476.080547784</v>
      </c>
      <c r="H6" s="13"/>
    </row>
    <row r="7" ht="12.75" customHeight="1" spans="1:7">
      <c r="A7" s="9" t="s">
        <v>292</v>
      </c>
      <c r="B7" s="10"/>
      <c r="C7" s="14"/>
      <c r="D7" s="9"/>
      <c r="E7" s="14"/>
      <c r="F7" s="9"/>
      <c r="G7" s="11"/>
    </row>
    <row r="8" ht="12.75" customHeight="1" spans="1:7">
      <c r="A8" s="15" t="s">
        <v>293</v>
      </c>
      <c r="B8" s="16"/>
      <c r="C8" s="16"/>
      <c r="D8" s="16"/>
      <c r="E8" s="16"/>
      <c r="F8" s="17"/>
      <c r="G8" s="18">
        <f>SUM(G4:G7)</f>
        <v>373454.356759555</v>
      </c>
    </row>
    <row r="9" ht="12.75" customHeight="1" spans="7:7">
      <c r="G9" s="19"/>
    </row>
    <row r="10" ht="15.75" customHeight="1" spans="1:7">
      <c r="A10" s="1" t="s">
        <v>294</v>
      </c>
      <c r="B10" s="2"/>
      <c r="C10" s="2"/>
      <c r="D10" s="2"/>
      <c r="E10" s="2"/>
      <c r="F10" s="2"/>
      <c r="G10" s="2"/>
    </row>
    <row r="11" ht="15.75" customHeight="1" spans="1:1">
      <c r="A11" s="2"/>
    </row>
    <row r="12" ht="31.5" customHeight="1" spans="2:7">
      <c r="B12" s="20" t="s">
        <v>295</v>
      </c>
      <c r="C12" s="21" t="s">
        <v>273</v>
      </c>
      <c r="D12" s="16"/>
      <c r="E12" s="17"/>
      <c r="F12" s="22" t="s">
        <v>68</v>
      </c>
      <c r="G12" s="17"/>
    </row>
    <row r="13" ht="12.75" customHeight="1" spans="2:7">
      <c r="B13" s="9" t="s">
        <v>14</v>
      </c>
      <c r="C13" s="23" t="s">
        <v>296</v>
      </c>
      <c r="D13" s="16"/>
      <c r="E13" s="17"/>
      <c r="F13" s="24">
        <f>5381.54/(44*(52/12))</f>
        <v>28.2248601398601</v>
      </c>
      <c r="G13" s="17"/>
    </row>
    <row r="14" ht="12.75" customHeight="1" spans="2:7">
      <c r="B14" s="9" t="s">
        <v>17</v>
      </c>
      <c r="C14" s="25" t="s">
        <v>297</v>
      </c>
      <c r="D14" s="16"/>
      <c r="E14" s="17"/>
      <c r="F14" s="24">
        <f>G8</f>
        <v>373454.356759555</v>
      </c>
      <c r="G14" s="17"/>
    </row>
    <row r="15" ht="12.75" customHeight="1" spans="2:7">
      <c r="B15" s="9" t="s">
        <v>20</v>
      </c>
      <c r="C15" s="25" t="s">
        <v>298</v>
      </c>
      <c r="D15" s="16"/>
      <c r="E15" s="17"/>
      <c r="F15" s="24">
        <v>4481452.8</v>
      </c>
      <c r="G15" s="17"/>
    </row>
    <row r="16" ht="12.75" customHeight="1" spans="2:7">
      <c r="B16" s="26" t="s">
        <v>299</v>
      </c>
      <c r="C16" s="27"/>
      <c r="D16" s="27"/>
      <c r="E16" s="27"/>
      <c r="F16" s="27"/>
      <c r="G16" s="27"/>
    </row>
    <row r="17" ht="12.75" customHeight="1" spans="7:7">
      <c r="G17" s="19"/>
    </row>
    <row r="18" ht="12.75" customHeight="1" spans="7:7">
      <c r="G18" s="19"/>
    </row>
    <row r="19" ht="12.75" customHeight="1" spans="7:7">
      <c r="G19" s="19"/>
    </row>
    <row r="20" ht="12.75" customHeight="1" spans="7:7">
      <c r="G20" s="19"/>
    </row>
    <row r="21" ht="12.75" customHeight="1" spans="7:7">
      <c r="G21" s="19"/>
    </row>
    <row r="22" ht="12.75" customHeight="1" spans="7:7">
      <c r="G22" s="19"/>
    </row>
    <row r="23" ht="12.75" customHeight="1" spans="7:7">
      <c r="G23" s="19"/>
    </row>
    <row r="24" ht="12.75" customHeight="1" spans="7:7">
      <c r="G24" s="19"/>
    </row>
    <row r="25" ht="12.75" customHeight="1" spans="7:7">
      <c r="G25" s="19"/>
    </row>
    <row r="26" ht="12.75" customHeight="1" spans="7:7">
      <c r="G26" s="19"/>
    </row>
    <row r="27" ht="12.75" customHeight="1" spans="7:7">
      <c r="G27" s="19"/>
    </row>
    <row r="28" ht="12.75" customHeight="1" spans="7:7">
      <c r="G28" s="19"/>
    </row>
    <row r="29" ht="12.75" customHeight="1" spans="7:7">
      <c r="G29" s="19"/>
    </row>
    <row r="30" ht="12.75" customHeight="1" spans="7:7">
      <c r="G30" s="19"/>
    </row>
    <row r="31" ht="12.75" customHeight="1" spans="7:7">
      <c r="G31" s="19"/>
    </row>
    <row r="32" ht="12.75" customHeight="1" spans="7:7">
      <c r="G32" s="19"/>
    </row>
    <row r="33" ht="12.75" customHeight="1" spans="7:7">
      <c r="G33" s="19"/>
    </row>
    <row r="34" ht="12.75" customHeight="1" spans="7:7">
      <c r="G34" s="19"/>
    </row>
    <row r="35" ht="12.75" customHeight="1" spans="7:7">
      <c r="G35" s="19"/>
    </row>
    <row r="36" ht="12.75" customHeight="1" spans="7:7">
      <c r="G36" s="19"/>
    </row>
    <row r="37" ht="12.75" customHeight="1" spans="7:7">
      <c r="G37" s="19"/>
    </row>
    <row r="38" ht="12.75" customHeight="1" spans="7:7">
      <c r="G38" s="19"/>
    </row>
    <row r="39" ht="12.75" customHeight="1" spans="7:7">
      <c r="G39" s="19"/>
    </row>
    <row r="40" ht="12.75" customHeight="1" spans="7:7">
      <c r="G40" s="19"/>
    </row>
    <row r="41" ht="12.75" customHeight="1" spans="7:7">
      <c r="G41" s="19"/>
    </row>
    <row r="42" ht="12.75" customHeight="1" spans="7:7">
      <c r="G42" s="19"/>
    </row>
    <row r="43" ht="12.75" customHeight="1" spans="7:7">
      <c r="G43" s="19"/>
    </row>
    <row r="44" ht="12.75" customHeight="1" spans="7:7">
      <c r="G44" s="19"/>
    </row>
    <row r="45" ht="12.75" customHeight="1" spans="7:7">
      <c r="G45" s="19"/>
    </row>
    <row r="46" ht="12.75" customHeight="1" spans="7:7">
      <c r="G46" s="19"/>
    </row>
    <row r="47" ht="12.75" customHeight="1" spans="7:7">
      <c r="G47" s="19"/>
    </row>
    <row r="48" ht="12.75" customHeight="1" spans="7:7">
      <c r="G48" s="19"/>
    </row>
    <row r="49" ht="12.75" customHeight="1" spans="7:7">
      <c r="G49" s="19"/>
    </row>
    <row r="50" ht="12.75" customHeight="1" spans="7:7">
      <c r="G50" s="19"/>
    </row>
    <row r="51" ht="12.75" customHeight="1" spans="7:7">
      <c r="G51" s="19"/>
    </row>
    <row r="52" ht="12.75" customHeight="1" spans="7:7">
      <c r="G52" s="19"/>
    </row>
    <row r="53" ht="12.75" customHeight="1" spans="7:7">
      <c r="G53" s="19"/>
    </row>
    <row r="54" ht="12.75" customHeight="1" spans="7:7">
      <c r="G54" s="19"/>
    </row>
    <row r="55" ht="12.75" customHeight="1" spans="7:7">
      <c r="G55" s="19"/>
    </row>
    <row r="56" ht="12.75" customHeight="1" spans="7:7">
      <c r="G56" s="19"/>
    </row>
    <row r="57" ht="12.75" customHeight="1" spans="7:7">
      <c r="G57" s="19"/>
    </row>
    <row r="58" ht="12.75" customHeight="1" spans="7:7">
      <c r="G58" s="19"/>
    </row>
    <row r="59" ht="12.75" customHeight="1" spans="7:7">
      <c r="G59" s="19"/>
    </row>
    <row r="60" ht="12.75" customHeight="1" spans="7:7">
      <c r="G60" s="19"/>
    </row>
    <row r="61" ht="12.75" customHeight="1" spans="7:7">
      <c r="G61" s="19"/>
    </row>
    <row r="62" ht="12.75" customHeight="1" spans="7:7">
      <c r="G62" s="19"/>
    </row>
    <row r="63" ht="12.75" customHeight="1" spans="7:7">
      <c r="G63" s="19"/>
    </row>
    <row r="64" ht="12.75" customHeight="1" spans="7:7">
      <c r="G64" s="19"/>
    </row>
    <row r="65" ht="12.75" customHeight="1" spans="7:7">
      <c r="G65" s="19"/>
    </row>
    <row r="66" ht="12.75" customHeight="1" spans="7:7">
      <c r="G66" s="19"/>
    </row>
    <row r="67" ht="12.75" customHeight="1" spans="7:7">
      <c r="G67" s="19"/>
    </row>
    <row r="68" ht="12.75" customHeight="1" spans="7:7">
      <c r="G68" s="19"/>
    </row>
    <row r="69" ht="12.75" customHeight="1" spans="7:7">
      <c r="G69" s="19"/>
    </row>
    <row r="70" ht="12.75" customHeight="1" spans="7:7">
      <c r="G70" s="19"/>
    </row>
    <row r="71" ht="12.75" customHeight="1" spans="7:7">
      <c r="G71" s="19"/>
    </row>
    <row r="72" ht="12.75" customHeight="1" spans="7:7">
      <c r="G72" s="19"/>
    </row>
    <row r="73" ht="12.75" customHeight="1" spans="7:7">
      <c r="G73" s="19"/>
    </row>
    <row r="74" ht="12.75" customHeight="1" spans="7:7">
      <c r="G74" s="19"/>
    </row>
    <row r="75" ht="12.75" customHeight="1" spans="7:7">
      <c r="G75" s="19"/>
    </row>
    <row r="76" ht="12.75" customHeight="1" spans="7:7">
      <c r="G76" s="19"/>
    </row>
    <row r="77" ht="12.75" customHeight="1" spans="7:7">
      <c r="G77" s="19"/>
    </row>
    <row r="78" ht="12.75" customHeight="1" spans="7:7">
      <c r="G78" s="19"/>
    </row>
    <row r="79" ht="12.75" customHeight="1" spans="7:7">
      <c r="G79" s="19"/>
    </row>
    <row r="80" ht="12.75" customHeight="1" spans="7:7">
      <c r="G80" s="19"/>
    </row>
    <row r="81" ht="12.75" customHeight="1" spans="7:7">
      <c r="G81" s="19"/>
    </row>
    <row r="82" ht="12.75" customHeight="1" spans="7:7">
      <c r="G82" s="19"/>
    </row>
    <row r="83" ht="12.75" customHeight="1" spans="7:7">
      <c r="G83" s="19"/>
    </row>
    <row r="84" ht="12.75" customHeight="1" spans="7:7">
      <c r="G84" s="19"/>
    </row>
    <row r="85" ht="12.75" customHeight="1" spans="7:7">
      <c r="G85" s="19"/>
    </row>
    <row r="86" ht="12.75" customHeight="1" spans="7:7">
      <c r="G86" s="19"/>
    </row>
    <row r="87" ht="12.75" customHeight="1" spans="7:7">
      <c r="G87" s="19"/>
    </row>
    <row r="88" ht="12.75" customHeight="1" spans="7:7">
      <c r="G88" s="19"/>
    </row>
    <row r="89" ht="12.75" customHeight="1" spans="7:7">
      <c r="G89" s="19"/>
    </row>
    <row r="90" ht="12.75" customHeight="1" spans="7:7">
      <c r="G90" s="19"/>
    </row>
    <row r="91" ht="12.75" customHeight="1" spans="7:7">
      <c r="G91" s="19"/>
    </row>
    <row r="92" ht="12.75" customHeight="1" spans="7:7">
      <c r="G92" s="19"/>
    </row>
    <row r="93" ht="12.75" customHeight="1" spans="7:7">
      <c r="G93" s="19"/>
    </row>
    <row r="94" ht="12.75" customHeight="1" spans="7:7">
      <c r="G94" s="19"/>
    </row>
    <row r="95" ht="12.75" customHeight="1" spans="7:7">
      <c r="G95" s="19"/>
    </row>
    <row r="96" ht="12.75" customHeight="1" spans="7:7">
      <c r="G96" s="19"/>
    </row>
    <row r="97" ht="12.75" customHeight="1" spans="7:7">
      <c r="G97" s="19"/>
    </row>
    <row r="98" ht="12.75" customHeight="1" spans="7:7">
      <c r="G98" s="19"/>
    </row>
    <row r="99" ht="12.75" customHeight="1" spans="7:7">
      <c r="G99" s="19"/>
    </row>
    <row r="100" ht="12.75" customHeight="1" spans="7:7">
      <c r="G100" s="19"/>
    </row>
    <row r="101" ht="12.75" customHeight="1" spans="7:7">
      <c r="G101" s="19"/>
    </row>
    <row r="102" ht="12.75" customHeight="1" spans="7:7">
      <c r="G102" s="19"/>
    </row>
    <row r="103" ht="12.75" customHeight="1" spans="7:7">
      <c r="G103" s="19"/>
    </row>
    <row r="104" ht="12.75" customHeight="1" spans="7:7">
      <c r="G104" s="19"/>
    </row>
    <row r="105" ht="12.75" customHeight="1" spans="7:7">
      <c r="G105" s="19"/>
    </row>
    <row r="106" ht="12.75" customHeight="1" spans="7:7">
      <c r="G106" s="19"/>
    </row>
    <row r="107" ht="12.75" customHeight="1" spans="7:7">
      <c r="G107" s="19"/>
    </row>
    <row r="108" ht="12.75" customHeight="1" spans="7:7">
      <c r="G108" s="19"/>
    </row>
    <row r="109" ht="12.75" customHeight="1" spans="7:7">
      <c r="G109" s="19"/>
    </row>
    <row r="110" ht="12.75" customHeight="1" spans="7:7">
      <c r="G110" s="19"/>
    </row>
    <row r="111" ht="12.75" customHeight="1" spans="7:7">
      <c r="G111" s="19"/>
    </row>
    <row r="112" ht="12.75" customHeight="1" spans="7:7">
      <c r="G112" s="19"/>
    </row>
    <row r="113" ht="12.75" customHeight="1" spans="7:7">
      <c r="G113" s="19"/>
    </row>
    <row r="114" ht="12.75" customHeight="1" spans="7:7">
      <c r="G114" s="19"/>
    </row>
    <row r="115" ht="12.75" customHeight="1" spans="7:7">
      <c r="G115" s="19"/>
    </row>
    <row r="116" ht="12.75" customHeight="1" spans="7:7">
      <c r="G116" s="19"/>
    </row>
    <row r="117" ht="12.75" customHeight="1" spans="7:7">
      <c r="G117" s="19"/>
    </row>
    <row r="118" ht="12.75" customHeight="1" spans="7:7">
      <c r="G118" s="19"/>
    </row>
    <row r="119" ht="12.75" customHeight="1" spans="7:7">
      <c r="G119" s="19"/>
    </row>
    <row r="120" ht="12.75" customHeight="1" spans="7:7">
      <c r="G120" s="19"/>
    </row>
    <row r="121" ht="12.75" customHeight="1" spans="7:7">
      <c r="G121" s="19"/>
    </row>
    <row r="122" ht="12.75" customHeight="1" spans="7:7">
      <c r="G122" s="19"/>
    </row>
    <row r="123" ht="12.75" customHeight="1" spans="7:7">
      <c r="G123" s="19"/>
    </row>
    <row r="124" ht="12.75" customHeight="1" spans="7:7">
      <c r="G124" s="19"/>
    </row>
    <row r="125" ht="12.75" customHeight="1" spans="7:7">
      <c r="G125" s="19"/>
    </row>
    <row r="126" ht="12.75" customHeight="1" spans="7:7">
      <c r="G126" s="19"/>
    </row>
    <row r="127" ht="12.75" customHeight="1" spans="7:7">
      <c r="G127" s="19"/>
    </row>
    <row r="128" ht="12.75" customHeight="1" spans="7:7">
      <c r="G128" s="19"/>
    </row>
    <row r="129" ht="12.75" customHeight="1" spans="7:7">
      <c r="G129" s="19"/>
    </row>
    <row r="130" ht="12.75" customHeight="1" spans="7:7">
      <c r="G130" s="19"/>
    </row>
    <row r="131" ht="12.75" customHeight="1" spans="7:7">
      <c r="G131" s="19"/>
    </row>
    <row r="132" ht="12.75" customHeight="1" spans="7:7">
      <c r="G132" s="19"/>
    </row>
    <row r="133" ht="12.75" customHeight="1" spans="7:7">
      <c r="G133" s="19"/>
    </row>
    <row r="134" ht="12.75" customHeight="1" spans="7:7">
      <c r="G134" s="19"/>
    </row>
    <row r="135" ht="12.75" customHeight="1" spans="7:7">
      <c r="G135" s="19"/>
    </row>
    <row r="136" ht="12.75" customHeight="1" spans="7:7">
      <c r="G136" s="19"/>
    </row>
    <row r="137" ht="12.75" customHeight="1" spans="7:7">
      <c r="G137" s="19"/>
    </row>
    <row r="138" ht="12.75" customHeight="1" spans="7:7">
      <c r="G138" s="19"/>
    </row>
    <row r="139" ht="12.75" customHeight="1" spans="7:7">
      <c r="G139" s="19"/>
    </row>
    <row r="140" ht="12.75" customHeight="1" spans="7:7">
      <c r="G140" s="19"/>
    </row>
    <row r="141" ht="12.75" customHeight="1" spans="7:7">
      <c r="G141" s="19"/>
    </row>
    <row r="142" ht="12.75" customHeight="1" spans="7:7">
      <c r="G142" s="19"/>
    </row>
    <row r="143" ht="12.75" customHeight="1" spans="7:7">
      <c r="G143" s="19"/>
    </row>
    <row r="144" ht="12.75" customHeight="1" spans="7:7">
      <c r="G144" s="19"/>
    </row>
    <row r="145" ht="12.75" customHeight="1" spans="7:7">
      <c r="G145" s="19"/>
    </row>
    <row r="146" ht="12.75" customHeight="1" spans="7:7">
      <c r="G146" s="19"/>
    </row>
    <row r="147" ht="12.75" customHeight="1" spans="7:7">
      <c r="G147" s="19"/>
    </row>
    <row r="148" ht="12.75" customHeight="1" spans="7:7">
      <c r="G148" s="19"/>
    </row>
    <row r="149" ht="12.75" customHeight="1" spans="7:7">
      <c r="G149" s="19"/>
    </row>
    <row r="150" ht="12.75" customHeight="1" spans="7:7">
      <c r="G150" s="19"/>
    </row>
    <row r="151" ht="12.75" customHeight="1" spans="7:7">
      <c r="G151" s="19"/>
    </row>
    <row r="152" ht="12.75" customHeight="1" spans="7:7">
      <c r="G152" s="19"/>
    </row>
    <row r="153" ht="12.75" customHeight="1" spans="7:7">
      <c r="G153" s="19"/>
    </row>
    <row r="154" ht="12.75" customHeight="1" spans="7:7">
      <c r="G154" s="19"/>
    </row>
    <row r="155" ht="12.75" customHeight="1" spans="7:7">
      <c r="G155" s="19"/>
    </row>
    <row r="156" ht="12.75" customHeight="1" spans="7:7">
      <c r="G156" s="19"/>
    </row>
    <row r="157" ht="12.75" customHeight="1" spans="7:7">
      <c r="G157" s="19"/>
    </row>
    <row r="158" ht="12.75" customHeight="1" spans="7:7">
      <c r="G158" s="19"/>
    </row>
    <row r="159" ht="12.75" customHeight="1" spans="7:7">
      <c r="G159" s="19"/>
    </row>
    <row r="160" ht="12.75" customHeight="1" spans="7:7">
      <c r="G160" s="19"/>
    </row>
    <row r="161" ht="12.75" customHeight="1" spans="7:7">
      <c r="G161" s="19"/>
    </row>
    <row r="162" ht="12.75" customHeight="1" spans="7:7">
      <c r="G162" s="19"/>
    </row>
    <row r="163" ht="12.75" customHeight="1" spans="7:7">
      <c r="G163" s="19"/>
    </row>
    <row r="164" ht="12.75" customHeight="1" spans="7:7">
      <c r="G164" s="19"/>
    </row>
    <row r="165" ht="12.75" customHeight="1" spans="7:7">
      <c r="G165" s="19"/>
    </row>
    <row r="166" ht="12.75" customHeight="1" spans="7:7">
      <c r="G166" s="19"/>
    </row>
    <row r="167" ht="12.75" customHeight="1" spans="7:7">
      <c r="G167" s="19"/>
    </row>
    <row r="168" ht="12.75" customHeight="1" spans="7:7">
      <c r="G168" s="19"/>
    </row>
    <row r="169" ht="12.75" customHeight="1" spans="7:7">
      <c r="G169" s="19"/>
    </row>
    <row r="170" ht="12.75" customHeight="1" spans="7:7">
      <c r="G170" s="19"/>
    </row>
    <row r="171" ht="12.75" customHeight="1" spans="7:7">
      <c r="G171" s="19"/>
    </row>
    <row r="172" ht="12.75" customHeight="1" spans="7:7">
      <c r="G172" s="19"/>
    </row>
    <row r="173" ht="12.75" customHeight="1" spans="7:7">
      <c r="G173" s="19"/>
    </row>
    <row r="174" ht="12.75" customHeight="1" spans="7:7">
      <c r="G174" s="19"/>
    </row>
    <row r="175" ht="12.75" customHeight="1" spans="7:7">
      <c r="G175" s="19"/>
    </row>
    <row r="176" ht="12.75" customHeight="1" spans="7:7">
      <c r="G176" s="19"/>
    </row>
    <row r="177" ht="12.75" customHeight="1" spans="7:7">
      <c r="G177" s="19"/>
    </row>
    <row r="178" ht="12.75" customHeight="1" spans="7:7">
      <c r="G178" s="19"/>
    </row>
    <row r="179" ht="12.75" customHeight="1" spans="7:7">
      <c r="G179" s="19"/>
    </row>
    <row r="180" ht="12.75" customHeight="1" spans="7:7">
      <c r="G180" s="19"/>
    </row>
    <row r="181" ht="12.75" customHeight="1" spans="7:7">
      <c r="G181" s="19"/>
    </row>
    <row r="182" ht="12.75" customHeight="1" spans="7:7">
      <c r="G182" s="19"/>
    </row>
    <row r="183" ht="12.75" customHeight="1" spans="7:7">
      <c r="G183" s="19"/>
    </row>
    <row r="184" ht="12.75" customHeight="1" spans="7:7">
      <c r="G184" s="19"/>
    </row>
    <row r="185" ht="12.75" customHeight="1" spans="7:7">
      <c r="G185" s="19"/>
    </row>
    <row r="186" ht="12.75" customHeight="1" spans="7:7">
      <c r="G186" s="19"/>
    </row>
    <row r="187" ht="12.75" customHeight="1" spans="7:7">
      <c r="G187" s="19"/>
    </row>
    <row r="188" ht="12.75" customHeight="1" spans="7:7">
      <c r="G188" s="19"/>
    </row>
    <row r="189" ht="12.75" customHeight="1" spans="7:7">
      <c r="G189" s="19"/>
    </row>
    <row r="190" ht="12.75" customHeight="1" spans="7:7">
      <c r="G190" s="19"/>
    </row>
    <row r="191" ht="12.75" customHeight="1" spans="7:7">
      <c r="G191" s="19"/>
    </row>
    <row r="192" ht="12.75" customHeight="1" spans="7:7">
      <c r="G192" s="19"/>
    </row>
    <row r="193" ht="12.75" customHeight="1" spans="7:7">
      <c r="G193" s="19"/>
    </row>
    <row r="194" ht="12.75" customHeight="1" spans="7:7">
      <c r="G194" s="19"/>
    </row>
    <row r="195" ht="12.75" customHeight="1" spans="7:7">
      <c r="G195" s="19"/>
    </row>
    <row r="196" ht="12.75" customHeight="1" spans="7:7">
      <c r="G196" s="19"/>
    </row>
    <row r="197" ht="12.75" customHeight="1" spans="7:7">
      <c r="G197" s="19"/>
    </row>
    <row r="198" ht="12.75" customHeight="1" spans="7:7">
      <c r="G198" s="19"/>
    </row>
    <row r="199" ht="12.75" customHeight="1" spans="7:7">
      <c r="G199" s="19"/>
    </row>
    <row r="200" ht="12.75" customHeight="1" spans="7:7">
      <c r="G200" s="19"/>
    </row>
    <row r="201" ht="12.75" customHeight="1" spans="7:7">
      <c r="G201" s="19"/>
    </row>
    <row r="202" ht="12.75" customHeight="1" spans="7:7">
      <c r="G202" s="19"/>
    </row>
    <row r="203" ht="12.75" customHeight="1" spans="7:7">
      <c r="G203" s="19"/>
    </row>
    <row r="204" ht="12.75" customHeight="1" spans="7:7">
      <c r="G204" s="19"/>
    </row>
    <row r="205" ht="12.75" customHeight="1" spans="7:7">
      <c r="G205" s="19"/>
    </row>
    <row r="206" ht="12.75" customHeight="1" spans="7:7">
      <c r="G206" s="19"/>
    </row>
    <row r="207" ht="12.75" customHeight="1" spans="7:7">
      <c r="G207" s="19"/>
    </row>
    <row r="208" ht="12.75" customHeight="1" spans="7:7">
      <c r="G208" s="19"/>
    </row>
    <row r="209" ht="12.75" customHeight="1" spans="7:7">
      <c r="G209" s="19"/>
    </row>
    <row r="210" ht="12.75" customHeight="1" spans="7:7">
      <c r="G210" s="19"/>
    </row>
    <row r="211" ht="12.75" customHeight="1" spans="7:7">
      <c r="G211" s="19"/>
    </row>
    <row r="212" ht="12.75" customHeight="1" spans="7:7">
      <c r="G212" s="19"/>
    </row>
    <row r="213" ht="12.75" customHeight="1" spans="7:7">
      <c r="G213" s="19"/>
    </row>
    <row r="214" ht="12.75" customHeight="1" spans="7:7">
      <c r="G214" s="19"/>
    </row>
    <row r="215" ht="12.75" customHeight="1" spans="7:7">
      <c r="G215" s="19"/>
    </row>
    <row r="216" ht="12.75" customHeight="1" spans="7:7">
      <c r="G216" s="19"/>
    </row>
    <row r="217" ht="12.75" customHeight="1" spans="7:7">
      <c r="G217" s="19"/>
    </row>
    <row r="218" ht="12.75" customHeight="1" spans="7:7">
      <c r="G218" s="19"/>
    </row>
    <row r="219" ht="12.75" customHeight="1" spans="7:7">
      <c r="G219" s="19"/>
    </row>
    <row r="220" ht="12.75" customHeight="1" spans="7:7">
      <c r="G220" s="19"/>
    </row>
    <row r="221" ht="12.75" customHeight="1" spans="7:7">
      <c r="G221" s="19"/>
    </row>
    <row r="222" ht="12.75" customHeight="1" spans="7:7">
      <c r="G222" s="19"/>
    </row>
    <row r="223" ht="12.75" customHeight="1" spans="7:7">
      <c r="G223" s="19"/>
    </row>
    <row r="224" ht="12.75" customHeight="1" spans="7:7">
      <c r="G224" s="19"/>
    </row>
    <row r="225" ht="12.75" customHeight="1" spans="7:7">
      <c r="G225" s="19"/>
    </row>
    <row r="226" ht="12.75" customHeight="1" spans="7:7">
      <c r="G226" s="19"/>
    </row>
    <row r="227" ht="12.75" customHeight="1" spans="7:7">
      <c r="G227" s="19"/>
    </row>
    <row r="228" ht="12.75" customHeight="1" spans="7:7">
      <c r="G228" s="19"/>
    </row>
    <row r="229" ht="12.75" customHeight="1" spans="7:7">
      <c r="G229" s="19"/>
    </row>
    <row r="230" ht="12.75" customHeight="1" spans="7:7">
      <c r="G230" s="19"/>
    </row>
    <row r="231" ht="12.75" customHeight="1" spans="7:7">
      <c r="G231" s="19"/>
    </row>
    <row r="232" ht="12.75" customHeight="1" spans="7:7">
      <c r="G232" s="19"/>
    </row>
    <row r="233" ht="12.75" customHeight="1" spans="7:7">
      <c r="G233" s="19"/>
    </row>
    <row r="234" ht="12.75" customHeight="1" spans="7:7">
      <c r="G234" s="19"/>
    </row>
    <row r="235" ht="12.75" customHeight="1" spans="7:7">
      <c r="G235" s="19"/>
    </row>
    <row r="236" ht="12.75" customHeight="1" spans="7:7">
      <c r="G236" s="19"/>
    </row>
    <row r="237" ht="12.75" customHeight="1" spans="7:7">
      <c r="G237" s="19"/>
    </row>
    <row r="238" ht="12.75" customHeight="1" spans="7:7">
      <c r="G238" s="19"/>
    </row>
    <row r="239" ht="12.75" customHeight="1" spans="7:7">
      <c r="G239" s="19"/>
    </row>
    <row r="240" ht="12.75" customHeight="1" spans="7:7">
      <c r="G240" s="19"/>
    </row>
    <row r="241" ht="12.75" customHeight="1" spans="7:7">
      <c r="G241" s="19"/>
    </row>
    <row r="242" ht="12.75" customHeight="1" spans="7:7">
      <c r="G242" s="19"/>
    </row>
    <row r="243" ht="12.75" customHeight="1" spans="7:7">
      <c r="G243" s="19"/>
    </row>
    <row r="244" ht="12.75" customHeight="1" spans="7:7">
      <c r="G244" s="19"/>
    </row>
    <row r="245" ht="12.75" customHeight="1" spans="7:7">
      <c r="G245" s="19"/>
    </row>
    <row r="246" ht="12.75" customHeight="1" spans="7:7">
      <c r="G246" s="19"/>
    </row>
    <row r="247" ht="12.75" customHeight="1" spans="7:7">
      <c r="G247" s="19"/>
    </row>
    <row r="248" ht="12.75" customHeight="1" spans="7:7">
      <c r="G248" s="19"/>
    </row>
    <row r="249" ht="12.75" customHeight="1" spans="7:7">
      <c r="G249" s="19"/>
    </row>
    <row r="250" ht="12.75" customHeight="1" spans="7:7">
      <c r="G250" s="19"/>
    </row>
    <row r="251" ht="12.75" customHeight="1" spans="7:7">
      <c r="G251" s="19"/>
    </row>
    <row r="252" ht="12.75" customHeight="1" spans="7:7">
      <c r="G252" s="19"/>
    </row>
    <row r="253" ht="12.75" customHeight="1" spans="7:7">
      <c r="G253" s="19"/>
    </row>
    <row r="254" ht="12.75" customHeight="1" spans="7:7">
      <c r="G254" s="19"/>
    </row>
    <row r="255" ht="12.75" customHeight="1" spans="7:7">
      <c r="G255" s="19"/>
    </row>
    <row r="256" ht="12.75" customHeight="1" spans="7:7">
      <c r="G256" s="19"/>
    </row>
    <row r="257" ht="12.75" customHeight="1" spans="7:7">
      <c r="G257" s="19"/>
    </row>
    <row r="258" ht="12.75" customHeight="1" spans="7:7">
      <c r="G258" s="19"/>
    </row>
    <row r="259" ht="12.75" customHeight="1" spans="7:7">
      <c r="G259" s="19"/>
    </row>
    <row r="260" ht="12.75" customHeight="1" spans="7:7">
      <c r="G260" s="19"/>
    </row>
    <row r="261" ht="12.75" customHeight="1" spans="7:7">
      <c r="G261" s="19"/>
    </row>
    <row r="262" ht="12.75" customHeight="1" spans="7:7">
      <c r="G262" s="19"/>
    </row>
    <row r="263" ht="12.75" customHeight="1" spans="7:7">
      <c r="G263" s="19"/>
    </row>
    <row r="264" ht="12.75" customHeight="1" spans="7:7">
      <c r="G264" s="19"/>
    </row>
    <row r="265" ht="12.75" customHeight="1" spans="7:7">
      <c r="G265" s="19"/>
    </row>
    <row r="266" ht="12.75" customHeight="1" spans="7:7">
      <c r="G266" s="19"/>
    </row>
    <row r="267" ht="12.75" customHeight="1" spans="7:7">
      <c r="G267" s="19"/>
    </row>
    <row r="268" ht="12.75" customHeight="1" spans="7:7">
      <c r="G268" s="19"/>
    </row>
    <row r="269" ht="12.75" customHeight="1" spans="7:7">
      <c r="G269" s="19"/>
    </row>
    <row r="270" ht="12.75" customHeight="1" spans="7:7">
      <c r="G270" s="19"/>
    </row>
    <row r="271" ht="12.75" customHeight="1" spans="7:7">
      <c r="G271" s="19"/>
    </row>
    <row r="272" ht="12.75" customHeight="1" spans="7:7">
      <c r="G272" s="19"/>
    </row>
    <row r="273" ht="12.75" customHeight="1" spans="7:7">
      <c r="G273" s="19"/>
    </row>
    <row r="274" ht="12.75" customHeight="1" spans="7:7">
      <c r="G274" s="19"/>
    </row>
    <row r="275" ht="12.75" customHeight="1" spans="7:7">
      <c r="G275" s="19"/>
    </row>
    <row r="276" ht="12.75" customHeight="1" spans="7:7">
      <c r="G276" s="19"/>
    </row>
    <row r="277" ht="12.75" customHeight="1" spans="7:7">
      <c r="G277" s="19"/>
    </row>
    <row r="278" ht="12.75" customHeight="1" spans="7:7">
      <c r="G278" s="19"/>
    </row>
    <row r="279" ht="12.75" customHeight="1" spans="7:7">
      <c r="G279" s="19"/>
    </row>
    <row r="280" ht="12.75" customHeight="1" spans="7:7">
      <c r="G280" s="19"/>
    </row>
    <row r="281" ht="12.75" customHeight="1" spans="7:7">
      <c r="G281" s="19"/>
    </row>
    <row r="282" ht="12.75" customHeight="1" spans="7:7">
      <c r="G282" s="19"/>
    </row>
    <row r="283" ht="12.75" customHeight="1" spans="7:7">
      <c r="G283" s="19"/>
    </row>
    <row r="284" ht="12.75" customHeight="1" spans="7:7">
      <c r="G284" s="19"/>
    </row>
    <row r="285" ht="12.75" customHeight="1" spans="7:7">
      <c r="G285" s="19"/>
    </row>
    <row r="286" ht="12.75" customHeight="1" spans="7:7">
      <c r="G286" s="19"/>
    </row>
    <row r="287" ht="12.75" customHeight="1" spans="7:7">
      <c r="G287" s="19"/>
    </row>
    <row r="288" ht="12.75" customHeight="1" spans="7:7">
      <c r="G288" s="19"/>
    </row>
    <row r="289" ht="12.75" customHeight="1" spans="7:7">
      <c r="G289" s="19"/>
    </row>
    <row r="290" ht="12.75" customHeight="1" spans="7:7">
      <c r="G290" s="19"/>
    </row>
    <row r="291" ht="12.75" customHeight="1" spans="7:7">
      <c r="G291" s="19"/>
    </row>
    <row r="292" ht="12.75" customHeight="1" spans="7:7">
      <c r="G292" s="19"/>
    </row>
    <row r="293" ht="12.75" customHeight="1" spans="7:7">
      <c r="G293" s="19"/>
    </row>
    <row r="294" ht="12.75" customHeight="1" spans="7:7">
      <c r="G294" s="19"/>
    </row>
    <row r="295" ht="12.75" customHeight="1" spans="7:7">
      <c r="G295" s="19"/>
    </row>
    <row r="296" ht="12.75" customHeight="1" spans="7:7">
      <c r="G296" s="19"/>
    </row>
    <row r="297" ht="12.75" customHeight="1" spans="7:7">
      <c r="G297" s="19"/>
    </row>
    <row r="298" ht="12.75" customHeight="1" spans="7:7">
      <c r="G298" s="19"/>
    </row>
    <row r="299" ht="12.75" customHeight="1" spans="7:7">
      <c r="G299" s="19"/>
    </row>
    <row r="300" ht="12.75" customHeight="1" spans="7:7">
      <c r="G300" s="19"/>
    </row>
    <row r="301" ht="12.75" customHeight="1" spans="7:7">
      <c r="G301" s="19"/>
    </row>
    <row r="302" ht="12.75" customHeight="1" spans="7:7">
      <c r="G302" s="19"/>
    </row>
    <row r="303" ht="12.75" customHeight="1" spans="7:7">
      <c r="G303" s="19"/>
    </row>
    <row r="304" ht="12.75" customHeight="1" spans="7:7">
      <c r="G304" s="19"/>
    </row>
    <row r="305" ht="12.75" customHeight="1" spans="7:7">
      <c r="G305" s="19"/>
    </row>
    <row r="306" ht="12.75" customHeight="1" spans="7:7">
      <c r="G306" s="19"/>
    </row>
    <row r="307" ht="12.75" customHeight="1" spans="7:7">
      <c r="G307" s="19"/>
    </row>
    <row r="308" ht="12.75" customHeight="1" spans="7:7">
      <c r="G308" s="19"/>
    </row>
    <row r="309" ht="12.75" customHeight="1" spans="7:7">
      <c r="G309" s="19"/>
    </row>
    <row r="310" ht="12.75" customHeight="1" spans="7:7">
      <c r="G310" s="19"/>
    </row>
    <row r="311" ht="12.75" customHeight="1" spans="7:7">
      <c r="G311" s="19"/>
    </row>
    <row r="312" ht="12.75" customHeight="1" spans="7:7">
      <c r="G312" s="19"/>
    </row>
    <row r="313" ht="12.75" customHeight="1" spans="7:7">
      <c r="G313" s="19"/>
    </row>
    <row r="314" ht="12.75" customHeight="1" spans="7:7">
      <c r="G314" s="19"/>
    </row>
    <row r="315" ht="12.75" customHeight="1" spans="7:7">
      <c r="G315" s="19"/>
    </row>
    <row r="316" ht="12.75" customHeight="1" spans="7:7">
      <c r="G316" s="19"/>
    </row>
    <row r="317" ht="12.75" customHeight="1" spans="7:7">
      <c r="G317" s="19"/>
    </row>
    <row r="318" ht="12.75" customHeight="1" spans="7:7">
      <c r="G318" s="19"/>
    </row>
    <row r="319" ht="12.75" customHeight="1" spans="7:7">
      <c r="G319" s="19"/>
    </row>
    <row r="320" ht="12.75" customHeight="1" spans="7:7">
      <c r="G320" s="19"/>
    </row>
    <row r="321" ht="12.75" customHeight="1" spans="7:7">
      <c r="G321" s="19"/>
    </row>
    <row r="322" ht="12.75" customHeight="1" spans="7:7">
      <c r="G322" s="19"/>
    </row>
    <row r="323" ht="12.75" customHeight="1" spans="7:7">
      <c r="G323" s="19"/>
    </row>
    <row r="324" ht="12.75" customHeight="1" spans="7:7">
      <c r="G324" s="19"/>
    </row>
    <row r="325" ht="12.75" customHeight="1" spans="7:7">
      <c r="G325" s="19"/>
    </row>
    <row r="326" ht="12.75" customHeight="1" spans="7:7">
      <c r="G326" s="19"/>
    </row>
    <row r="327" ht="12.75" customHeight="1" spans="7:7">
      <c r="G327" s="19"/>
    </row>
    <row r="328" ht="12.75" customHeight="1" spans="7:7">
      <c r="G328" s="19"/>
    </row>
    <row r="329" ht="12.75" customHeight="1" spans="7:7">
      <c r="G329" s="19"/>
    </row>
    <row r="330" ht="12.75" customHeight="1" spans="7:7">
      <c r="G330" s="19"/>
    </row>
    <row r="331" ht="12.75" customHeight="1" spans="7:7">
      <c r="G331" s="19"/>
    </row>
    <row r="332" ht="12.75" customHeight="1" spans="7:7">
      <c r="G332" s="19"/>
    </row>
    <row r="333" ht="12.75" customHeight="1" spans="7:7">
      <c r="G333" s="19"/>
    </row>
    <row r="334" ht="12.75" customHeight="1" spans="7:7">
      <c r="G334" s="19"/>
    </row>
    <row r="335" ht="12.75" customHeight="1" spans="7:7">
      <c r="G335" s="19"/>
    </row>
    <row r="336" ht="12.75" customHeight="1" spans="7:7">
      <c r="G336" s="19"/>
    </row>
    <row r="337" ht="12.75" customHeight="1" spans="7:7">
      <c r="G337" s="19"/>
    </row>
    <row r="338" ht="12.75" customHeight="1" spans="7:7">
      <c r="G338" s="19"/>
    </row>
    <row r="339" ht="12.75" customHeight="1" spans="7:7">
      <c r="G339" s="19"/>
    </row>
    <row r="340" ht="12.75" customHeight="1" spans="7:7">
      <c r="G340" s="19"/>
    </row>
    <row r="341" ht="12.75" customHeight="1" spans="7:7">
      <c r="G341" s="19"/>
    </row>
    <row r="342" ht="12.75" customHeight="1" spans="7:7">
      <c r="G342" s="19"/>
    </row>
    <row r="343" ht="12.75" customHeight="1" spans="7:7">
      <c r="G343" s="19"/>
    </row>
    <row r="344" ht="12.75" customHeight="1" spans="7:7">
      <c r="G344" s="19"/>
    </row>
    <row r="345" ht="12.75" customHeight="1" spans="7:7">
      <c r="G345" s="19"/>
    </row>
    <row r="346" ht="12.75" customHeight="1" spans="7:7">
      <c r="G346" s="19"/>
    </row>
    <row r="347" ht="12.75" customHeight="1" spans="7:7">
      <c r="G347" s="19"/>
    </row>
    <row r="348" ht="12.75" customHeight="1" spans="7:7">
      <c r="G348" s="19"/>
    </row>
    <row r="349" ht="12.75" customHeight="1" spans="7:7">
      <c r="G349" s="19"/>
    </row>
    <row r="350" ht="12.75" customHeight="1" spans="7:7">
      <c r="G350" s="19"/>
    </row>
    <row r="351" ht="12.75" customHeight="1" spans="7:7">
      <c r="G351" s="19"/>
    </row>
    <row r="352" ht="12.75" customHeight="1" spans="7:7">
      <c r="G352" s="19"/>
    </row>
    <row r="353" ht="12.75" customHeight="1" spans="7:7">
      <c r="G353" s="19"/>
    </row>
    <row r="354" ht="12.75" customHeight="1" spans="7:7">
      <c r="G354" s="19"/>
    </row>
    <row r="355" ht="12.75" customHeight="1" spans="7:7">
      <c r="G355" s="19"/>
    </row>
    <row r="356" ht="12.75" customHeight="1" spans="7:7">
      <c r="G356" s="19"/>
    </row>
    <row r="357" ht="12.75" customHeight="1" spans="7:7">
      <c r="G357" s="19"/>
    </row>
    <row r="358" ht="12.75" customHeight="1" spans="7:7">
      <c r="G358" s="19"/>
    </row>
    <row r="359" ht="12.75" customHeight="1" spans="7:7">
      <c r="G359" s="19"/>
    </row>
    <row r="360" ht="12.75" customHeight="1" spans="7:7">
      <c r="G360" s="19"/>
    </row>
    <row r="361" ht="12.75" customHeight="1" spans="7:7">
      <c r="G361" s="19"/>
    </row>
    <row r="362" ht="12.75" customHeight="1" spans="7:7">
      <c r="G362" s="19"/>
    </row>
    <row r="363" ht="12.75" customHeight="1" spans="7:7">
      <c r="G363" s="19"/>
    </row>
    <row r="364" ht="12.75" customHeight="1" spans="7:7">
      <c r="G364" s="19"/>
    </row>
    <row r="365" ht="12.75" customHeight="1" spans="7:7">
      <c r="G365" s="19"/>
    </row>
    <row r="366" ht="12.75" customHeight="1" spans="7:7">
      <c r="G366" s="19"/>
    </row>
    <row r="367" ht="12.75" customHeight="1" spans="7:7">
      <c r="G367" s="19"/>
    </row>
    <row r="368" ht="12.75" customHeight="1" spans="7:7">
      <c r="G368" s="19"/>
    </row>
    <row r="369" ht="12.75" customHeight="1" spans="7:7">
      <c r="G369" s="19"/>
    </row>
    <row r="370" ht="12.75" customHeight="1" spans="7:7">
      <c r="G370" s="19"/>
    </row>
    <row r="371" ht="12.75" customHeight="1" spans="7:7">
      <c r="G371" s="19"/>
    </row>
    <row r="372" ht="12.75" customHeight="1" spans="7:7">
      <c r="G372" s="19"/>
    </row>
    <row r="373" ht="12.75" customHeight="1" spans="7:7">
      <c r="G373" s="19"/>
    </row>
    <row r="374" ht="12.75" customHeight="1" spans="7:7">
      <c r="G374" s="19"/>
    </row>
    <row r="375" ht="12.75" customHeight="1" spans="7:7">
      <c r="G375" s="19"/>
    </row>
    <row r="376" ht="12.75" customHeight="1" spans="7:7">
      <c r="G376" s="19"/>
    </row>
    <row r="377" ht="12.75" customHeight="1" spans="7:7">
      <c r="G377" s="19"/>
    </row>
    <row r="378" ht="12.75" customHeight="1" spans="7:7">
      <c r="G378" s="19"/>
    </row>
    <row r="379" ht="12.75" customHeight="1" spans="7:7">
      <c r="G379" s="19"/>
    </row>
    <row r="380" ht="12.75" customHeight="1" spans="7:7">
      <c r="G380" s="19"/>
    </row>
    <row r="381" ht="12.75" customHeight="1" spans="7:7">
      <c r="G381" s="19"/>
    </row>
    <row r="382" ht="12.75" customHeight="1" spans="7:7">
      <c r="G382" s="19"/>
    </row>
    <row r="383" ht="12.75" customHeight="1" spans="7:7">
      <c r="G383" s="19"/>
    </row>
    <row r="384" ht="12.75" customHeight="1" spans="7:7">
      <c r="G384" s="19"/>
    </row>
    <row r="385" ht="12.75" customHeight="1" spans="7:7">
      <c r="G385" s="19"/>
    </row>
    <row r="386" ht="12.75" customHeight="1" spans="7:7">
      <c r="G386" s="19"/>
    </row>
    <row r="387" ht="12.75" customHeight="1" spans="7:7">
      <c r="G387" s="19"/>
    </row>
    <row r="388" ht="12.75" customHeight="1" spans="7:7">
      <c r="G388" s="19"/>
    </row>
    <row r="389" ht="12.75" customHeight="1" spans="7:7">
      <c r="G389" s="19"/>
    </row>
    <row r="390" ht="12.75" customHeight="1" spans="7:7">
      <c r="G390" s="19"/>
    </row>
    <row r="391" ht="12.75" customHeight="1" spans="7:7">
      <c r="G391" s="19"/>
    </row>
    <row r="392" ht="12.75" customHeight="1" spans="7:7">
      <c r="G392" s="19"/>
    </row>
    <row r="393" ht="12.75" customHeight="1" spans="7:7">
      <c r="G393" s="19"/>
    </row>
    <row r="394" ht="12.75" customHeight="1" spans="7:7">
      <c r="G394" s="19"/>
    </row>
    <row r="395" ht="12.75" customHeight="1" spans="7:7">
      <c r="G395" s="19"/>
    </row>
    <row r="396" ht="12.75" customHeight="1" spans="7:7">
      <c r="G396" s="19"/>
    </row>
    <row r="397" ht="12.75" customHeight="1" spans="7:7">
      <c r="G397" s="19"/>
    </row>
    <row r="398" ht="12.75" customHeight="1" spans="7:7">
      <c r="G398" s="19"/>
    </row>
    <row r="399" ht="12.75" customHeight="1" spans="7:7">
      <c r="G399" s="19"/>
    </row>
    <row r="400" ht="12.75" customHeight="1" spans="7:7">
      <c r="G400" s="19"/>
    </row>
    <row r="401" ht="12.75" customHeight="1" spans="7:7">
      <c r="G401" s="19"/>
    </row>
    <row r="402" ht="12.75" customHeight="1" spans="7:7">
      <c r="G402" s="19"/>
    </row>
    <row r="403" ht="12.75" customHeight="1" spans="7:7">
      <c r="G403" s="19"/>
    </row>
    <row r="404" ht="12.75" customHeight="1" spans="7:7">
      <c r="G404" s="19"/>
    </row>
    <row r="405" ht="12.75" customHeight="1" spans="7:7">
      <c r="G405" s="19"/>
    </row>
    <row r="406" ht="12.75" customHeight="1" spans="7:7">
      <c r="G406" s="19"/>
    </row>
    <row r="407" ht="12.75" customHeight="1" spans="7:7">
      <c r="G407" s="19"/>
    </row>
    <row r="408" ht="12.75" customHeight="1" spans="7:7">
      <c r="G408" s="19"/>
    </row>
    <row r="409" ht="12.75" customHeight="1" spans="7:7">
      <c r="G409" s="19"/>
    </row>
    <row r="410" ht="12.75" customHeight="1" spans="7:7">
      <c r="G410" s="19"/>
    </row>
    <row r="411" ht="12.75" customHeight="1" spans="7:7">
      <c r="G411" s="19"/>
    </row>
    <row r="412" ht="12.75" customHeight="1" spans="7:7">
      <c r="G412" s="19"/>
    </row>
    <row r="413" ht="12.75" customHeight="1" spans="7:7">
      <c r="G413" s="19"/>
    </row>
    <row r="414" ht="12.75" customHeight="1" spans="7:7">
      <c r="G414" s="19"/>
    </row>
    <row r="415" ht="12.75" customHeight="1" spans="7:7">
      <c r="G415" s="19"/>
    </row>
    <row r="416" ht="12.75" customHeight="1" spans="7:7">
      <c r="G416" s="19"/>
    </row>
    <row r="417" ht="12.75" customHeight="1" spans="7:7">
      <c r="G417" s="19"/>
    </row>
    <row r="418" ht="12.75" customHeight="1" spans="7:7">
      <c r="G418" s="19"/>
    </row>
    <row r="419" ht="12.75" customHeight="1" spans="7:7">
      <c r="G419" s="19"/>
    </row>
    <row r="420" ht="12.75" customHeight="1" spans="7:7">
      <c r="G420" s="19"/>
    </row>
    <row r="421" ht="12.75" customHeight="1" spans="7:7">
      <c r="G421" s="19"/>
    </row>
    <row r="422" ht="12.75" customHeight="1" spans="7:7">
      <c r="G422" s="19"/>
    </row>
    <row r="423" ht="12.75" customHeight="1" spans="7:7">
      <c r="G423" s="19"/>
    </row>
    <row r="424" ht="12.75" customHeight="1" spans="7:7">
      <c r="G424" s="19"/>
    </row>
    <row r="425" ht="12.75" customHeight="1" spans="7:7">
      <c r="G425" s="19"/>
    </row>
    <row r="426" ht="12.75" customHeight="1" spans="7:7">
      <c r="G426" s="19"/>
    </row>
    <row r="427" ht="12.75" customHeight="1" spans="7:7">
      <c r="G427" s="19"/>
    </row>
    <row r="428" ht="12.75" customHeight="1" spans="7:7">
      <c r="G428" s="19"/>
    </row>
    <row r="429" ht="12.75" customHeight="1" spans="7:7">
      <c r="G429" s="19"/>
    </row>
    <row r="430" ht="12.75" customHeight="1" spans="7:7">
      <c r="G430" s="19"/>
    </row>
    <row r="431" ht="12.75" customHeight="1" spans="7:7">
      <c r="G431" s="19"/>
    </row>
    <row r="432" ht="12.75" customHeight="1" spans="7:7">
      <c r="G432" s="19"/>
    </row>
    <row r="433" ht="12.75" customHeight="1" spans="7:7">
      <c r="G433" s="19"/>
    </row>
    <row r="434" ht="12.75" customHeight="1" spans="7:7">
      <c r="G434" s="19"/>
    </row>
    <row r="435" ht="12.75" customHeight="1" spans="7:7">
      <c r="G435" s="19"/>
    </row>
    <row r="436" ht="12.75" customHeight="1" spans="7:7">
      <c r="G436" s="19"/>
    </row>
    <row r="437" ht="12.75" customHeight="1" spans="7:7">
      <c r="G437" s="19"/>
    </row>
    <row r="438" ht="12.75" customHeight="1" spans="7:7">
      <c r="G438" s="19"/>
    </row>
    <row r="439" ht="12.75" customHeight="1" spans="7:7">
      <c r="G439" s="19"/>
    </row>
    <row r="440" ht="12.75" customHeight="1" spans="7:7">
      <c r="G440" s="19"/>
    </row>
    <row r="441" ht="12.75" customHeight="1" spans="7:7">
      <c r="G441" s="19"/>
    </row>
    <row r="442" ht="12.75" customHeight="1" spans="7:7">
      <c r="G442" s="19"/>
    </row>
    <row r="443" ht="12.75" customHeight="1" spans="7:7">
      <c r="G443" s="19"/>
    </row>
    <row r="444" ht="12.75" customHeight="1" spans="7:7">
      <c r="G444" s="19"/>
    </row>
    <row r="445" ht="12.75" customHeight="1" spans="7:7">
      <c r="G445" s="19"/>
    </row>
    <row r="446" ht="12.75" customHeight="1" spans="7:7">
      <c r="G446" s="19"/>
    </row>
    <row r="447" ht="12.75" customHeight="1" spans="7:7">
      <c r="G447" s="19"/>
    </row>
    <row r="448" ht="12.75" customHeight="1" spans="7:7">
      <c r="G448" s="19"/>
    </row>
    <row r="449" ht="12.75" customHeight="1" spans="7:7">
      <c r="G449" s="19"/>
    </row>
    <row r="450" ht="12.75" customHeight="1" spans="7:7">
      <c r="G450" s="19"/>
    </row>
    <row r="451" ht="12.75" customHeight="1" spans="7:7">
      <c r="G451" s="19"/>
    </row>
    <row r="452" ht="12.75" customHeight="1" spans="7:7">
      <c r="G452" s="19"/>
    </row>
    <row r="453" ht="12.75" customHeight="1" spans="7:7">
      <c r="G453" s="19"/>
    </row>
    <row r="454" ht="12.75" customHeight="1" spans="7:7">
      <c r="G454" s="19"/>
    </row>
    <row r="455" ht="12.75" customHeight="1" spans="7:7">
      <c r="G455" s="19"/>
    </row>
    <row r="456" ht="12.75" customHeight="1" spans="7:7">
      <c r="G456" s="19"/>
    </row>
    <row r="457" ht="12.75" customHeight="1" spans="7:7">
      <c r="G457" s="19"/>
    </row>
    <row r="458" ht="12.75" customHeight="1" spans="7:7">
      <c r="G458" s="19"/>
    </row>
    <row r="459" ht="12.75" customHeight="1" spans="7:7">
      <c r="G459" s="19"/>
    </row>
    <row r="460" ht="12.75" customHeight="1" spans="7:7">
      <c r="G460" s="19"/>
    </row>
    <row r="461" ht="12.75" customHeight="1" spans="7:7">
      <c r="G461" s="19"/>
    </row>
    <row r="462" ht="12.75" customHeight="1" spans="7:7">
      <c r="G462" s="19"/>
    </row>
    <row r="463" ht="12.75" customHeight="1" spans="7:7">
      <c r="G463" s="19"/>
    </row>
    <row r="464" ht="12.75" customHeight="1" spans="7:7">
      <c r="G464" s="19"/>
    </row>
    <row r="465" ht="12.75" customHeight="1" spans="7:7">
      <c r="G465" s="19"/>
    </row>
    <row r="466" ht="12.75" customHeight="1" spans="7:7">
      <c r="G466" s="19"/>
    </row>
    <row r="467" ht="12.75" customHeight="1" spans="7:7">
      <c r="G467" s="19"/>
    </row>
    <row r="468" ht="12.75" customHeight="1" spans="7:7">
      <c r="G468" s="19"/>
    </row>
    <row r="469" ht="12.75" customHeight="1" spans="7:7">
      <c r="G469" s="19"/>
    </row>
    <row r="470" ht="12.75" customHeight="1" spans="7:7">
      <c r="G470" s="19"/>
    </row>
    <row r="471" ht="12.75" customHeight="1" spans="7:7">
      <c r="G471" s="19"/>
    </row>
    <row r="472" ht="12.75" customHeight="1" spans="7:7">
      <c r="G472" s="19"/>
    </row>
    <row r="473" ht="12.75" customHeight="1" spans="7:7">
      <c r="G473" s="19"/>
    </row>
    <row r="474" ht="12.75" customHeight="1" spans="7:7">
      <c r="G474" s="19"/>
    </row>
    <row r="475" ht="12.75" customHeight="1" spans="7:7">
      <c r="G475" s="19"/>
    </row>
    <row r="476" ht="12.75" customHeight="1" spans="7:7">
      <c r="G476" s="19"/>
    </row>
    <row r="477" ht="12.75" customHeight="1" spans="7:7">
      <c r="G477" s="19"/>
    </row>
    <row r="478" ht="12.75" customHeight="1" spans="7:7">
      <c r="G478" s="19"/>
    </row>
    <row r="479" ht="12.75" customHeight="1" spans="7:7">
      <c r="G479" s="19"/>
    </row>
    <row r="480" ht="12.75" customHeight="1" spans="7:7">
      <c r="G480" s="19"/>
    </row>
    <row r="481" ht="12.75" customHeight="1" spans="7:7">
      <c r="G481" s="19"/>
    </row>
    <row r="482" ht="12.75" customHeight="1" spans="7:7">
      <c r="G482" s="19"/>
    </row>
    <row r="483" ht="12.75" customHeight="1" spans="7:7">
      <c r="G483" s="19"/>
    </row>
    <row r="484" ht="12.75" customHeight="1" spans="7:7">
      <c r="G484" s="19"/>
    </row>
    <row r="485" ht="12.75" customHeight="1" spans="7:7">
      <c r="G485" s="19"/>
    </row>
    <row r="486" ht="12.75" customHeight="1" spans="7:7">
      <c r="G486" s="19"/>
    </row>
    <row r="487" ht="12.75" customHeight="1" spans="7:7">
      <c r="G487" s="19"/>
    </row>
    <row r="488" ht="12.75" customHeight="1" spans="7:7">
      <c r="G488" s="19"/>
    </row>
    <row r="489" ht="12.75" customHeight="1" spans="7:7">
      <c r="G489" s="19"/>
    </row>
    <row r="490" ht="12.75" customHeight="1" spans="7:7">
      <c r="G490" s="19"/>
    </row>
    <row r="491" ht="12.75" customHeight="1" spans="7:7">
      <c r="G491" s="19"/>
    </row>
    <row r="492" ht="12.75" customHeight="1" spans="7:7">
      <c r="G492" s="19"/>
    </row>
    <row r="493" ht="12.75" customHeight="1" spans="7:7">
      <c r="G493" s="19"/>
    </row>
    <row r="494" ht="12.75" customHeight="1" spans="7:7">
      <c r="G494" s="19"/>
    </row>
    <row r="495" ht="12.75" customHeight="1" spans="7:7">
      <c r="G495" s="19"/>
    </row>
    <row r="496" ht="12.75" customHeight="1" spans="7:7">
      <c r="G496" s="19"/>
    </row>
    <row r="497" ht="12.75" customHeight="1" spans="7:7">
      <c r="G497" s="19"/>
    </row>
    <row r="498" ht="12.75" customHeight="1" spans="7:7">
      <c r="G498" s="19"/>
    </row>
    <row r="499" ht="12.75" customHeight="1" spans="7:7">
      <c r="G499" s="19"/>
    </row>
    <row r="500" ht="12.75" customHeight="1" spans="7:7">
      <c r="G500" s="19"/>
    </row>
    <row r="501" ht="12.75" customHeight="1" spans="7:7">
      <c r="G501" s="19"/>
    </row>
    <row r="502" ht="12.75" customHeight="1" spans="7:7">
      <c r="G502" s="19"/>
    </row>
    <row r="503" ht="12.75" customHeight="1" spans="7:7">
      <c r="G503" s="19"/>
    </row>
    <row r="504" ht="12.75" customHeight="1" spans="7:7">
      <c r="G504" s="19"/>
    </row>
    <row r="505" ht="12.75" customHeight="1" spans="7:7">
      <c r="G505" s="19"/>
    </row>
    <row r="506" ht="12.75" customHeight="1" spans="7:7">
      <c r="G506" s="19"/>
    </row>
    <row r="507" ht="12.75" customHeight="1" spans="7:7">
      <c r="G507" s="19"/>
    </row>
    <row r="508" ht="12.75" customHeight="1" spans="7:7">
      <c r="G508" s="19"/>
    </row>
    <row r="509" ht="12.75" customHeight="1" spans="7:7">
      <c r="G509" s="19"/>
    </row>
    <row r="510" ht="12.75" customHeight="1" spans="7:7">
      <c r="G510" s="19"/>
    </row>
    <row r="511" ht="12.75" customHeight="1" spans="7:7">
      <c r="G511" s="19"/>
    </row>
    <row r="512" ht="12.75" customHeight="1" spans="7:7">
      <c r="G512" s="19"/>
    </row>
    <row r="513" ht="12.75" customHeight="1" spans="7:7">
      <c r="G513" s="19"/>
    </row>
    <row r="514" ht="12.75" customHeight="1" spans="7:7">
      <c r="G514" s="19"/>
    </row>
    <row r="515" ht="12.75" customHeight="1" spans="7:7">
      <c r="G515" s="19"/>
    </row>
    <row r="516" ht="12.75" customHeight="1" spans="7:7">
      <c r="G516" s="19"/>
    </row>
    <row r="517" ht="12.75" customHeight="1" spans="7:7">
      <c r="G517" s="19"/>
    </row>
    <row r="518" ht="12.75" customHeight="1" spans="7:7">
      <c r="G518" s="19"/>
    </row>
    <row r="519" ht="12.75" customHeight="1" spans="7:7">
      <c r="G519" s="19"/>
    </row>
    <row r="520" ht="12.75" customHeight="1" spans="7:7">
      <c r="G520" s="19"/>
    </row>
    <row r="521" ht="12.75" customHeight="1" spans="7:7">
      <c r="G521" s="19"/>
    </row>
    <row r="522" ht="12.75" customHeight="1" spans="7:7">
      <c r="G522" s="19"/>
    </row>
    <row r="523" ht="12.75" customHeight="1" spans="7:7">
      <c r="G523" s="19"/>
    </row>
    <row r="524" ht="12.75" customHeight="1" spans="7:7">
      <c r="G524" s="19"/>
    </row>
    <row r="525" ht="12.75" customHeight="1" spans="7:7">
      <c r="G525" s="19"/>
    </row>
    <row r="526" ht="12.75" customHeight="1" spans="7:7">
      <c r="G526" s="19"/>
    </row>
    <row r="527" ht="12.75" customHeight="1" spans="7:7">
      <c r="G527" s="19"/>
    </row>
    <row r="528" ht="12.75" customHeight="1" spans="7:7">
      <c r="G528" s="19"/>
    </row>
    <row r="529" ht="12.75" customHeight="1" spans="7:7">
      <c r="G529" s="19"/>
    </row>
    <row r="530" ht="12.75" customHeight="1" spans="7:7">
      <c r="G530" s="19"/>
    </row>
    <row r="531" ht="12.75" customHeight="1" spans="7:7">
      <c r="G531" s="19"/>
    </row>
    <row r="532" ht="12.75" customHeight="1" spans="7:7">
      <c r="G532" s="19"/>
    </row>
    <row r="533" ht="12.75" customHeight="1" spans="7:7">
      <c r="G533" s="19"/>
    </row>
    <row r="534" ht="12.75" customHeight="1" spans="7:7">
      <c r="G534" s="19"/>
    </row>
    <row r="535" ht="12.75" customHeight="1" spans="7:7">
      <c r="G535" s="19"/>
    </row>
    <row r="536" ht="12.75" customHeight="1" spans="7:7">
      <c r="G536" s="19"/>
    </row>
    <row r="537" ht="12.75" customHeight="1" spans="7:7">
      <c r="G537" s="19"/>
    </row>
    <row r="538" ht="12.75" customHeight="1" spans="7:7">
      <c r="G538" s="19"/>
    </row>
    <row r="539" ht="12.75" customHeight="1" spans="7:7">
      <c r="G539" s="19"/>
    </row>
    <row r="540" ht="12.75" customHeight="1" spans="7:7">
      <c r="G540" s="19"/>
    </row>
    <row r="541" ht="12.75" customHeight="1" spans="7:7">
      <c r="G541" s="19"/>
    </row>
    <row r="542" ht="12.75" customHeight="1" spans="7:7">
      <c r="G542" s="19"/>
    </row>
    <row r="543" ht="12.75" customHeight="1" spans="7:7">
      <c r="G543" s="19"/>
    </row>
    <row r="544" ht="12.75" customHeight="1" spans="7:7">
      <c r="G544" s="19"/>
    </row>
    <row r="545" ht="12.75" customHeight="1" spans="7:7">
      <c r="G545" s="19"/>
    </row>
    <row r="546" ht="12.75" customHeight="1" spans="7:7">
      <c r="G546" s="19"/>
    </row>
    <row r="547" ht="12.75" customHeight="1" spans="7:7">
      <c r="G547" s="19"/>
    </row>
    <row r="548" ht="12.75" customHeight="1" spans="7:7">
      <c r="G548" s="19"/>
    </row>
    <row r="549" ht="12.75" customHeight="1" spans="7:7">
      <c r="G549" s="19"/>
    </row>
    <row r="550" ht="12.75" customHeight="1" spans="7:7">
      <c r="G550" s="19"/>
    </row>
    <row r="551" ht="12.75" customHeight="1" spans="7:7">
      <c r="G551" s="19"/>
    </row>
    <row r="552" ht="12.75" customHeight="1" spans="7:7">
      <c r="G552" s="19"/>
    </row>
    <row r="553" ht="12.75" customHeight="1" spans="7:7">
      <c r="G553" s="19"/>
    </row>
    <row r="554" ht="12.75" customHeight="1" spans="7:7">
      <c r="G554" s="19"/>
    </row>
    <row r="555" ht="12.75" customHeight="1" spans="7:7">
      <c r="G555" s="19"/>
    </row>
    <row r="556" ht="12.75" customHeight="1" spans="7:7">
      <c r="G556" s="19"/>
    </row>
    <row r="557" ht="12.75" customHeight="1" spans="7:7">
      <c r="G557" s="19"/>
    </row>
    <row r="558" ht="12.75" customHeight="1" spans="7:7">
      <c r="G558" s="19"/>
    </row>
    <row r="559" ht="12.75" customHeight="1" spans="7:7">
      <c r="G559" s="19"/>
    </row>
    <row r="560" ht="12.75" customHeight="1" spans="7:7">
      <c r="G560" s="19"/>
    </row>
    <row r="561" ht="12.75" customHeight="1" spans="7:7">
      <c r="G561" s="19"/>
    </row>
    <row r="562" ht="12.75" customHeight="1" spans="7:7">
      <c r="G562" s="19"/>
    </row>
    <row r="563" ht="12.75" customHeight="1" spans="7:7">
      <c r="G563" s="19"/>
    </row>
    <row r="564" ht="12.75" customHeight="1" spans="7:7">
      <c r="G564" s="19"/>
    </row>
    <row r="565" ht="12.75" customHeight="1" spans="7:7">
      <c r="G565" s="19"/>
    </row>
    <row r="566" ht="12.75" customHeight="1" spans="7:7">
      <c r="G566" s="19"/>
    </row>
    <row r="567" ht="12.75" customHeight="1" spans="7:7">
      <c r="G567" s="19"/>
    </row>
    <row r="568" ht="12.75" customHeight="1" spans="7:7">
      <c r="G568" s="19"/>
    </row>
    <row r="569" ht="12.75" customHeight="1" spans="7:7">
      <c r="G569" s="19"/>
    </row>
    <row r="570" ht="12.75" customHeight="1" spans="7:7">
      <c r="G570" s="19"/>
    </row>
    <row r="571" ht="12.75" customHeight="1" spans="7:7">
      <c r="G571" s="19"/>
    </row>
    <row r="572" ht="12.75" customHeight="1" spans="7:7">
      <c r="G572" s="19"/>
    </row>
    <row r="573" ht="12.75" customHeight="1" spans="7:7">
      <c r="G573" s="19"/>
    </row>
    <row r="574" ht="12.75" customHeight="1" spans="7:7">
      <c r="G574" s="19"/>
    </row>
    <row r="575" ht="12.75" customHeight="1" spans="7:7">
      <c r="G575" s="19"/>
    </row>
    <row r="576" ht="12.75" customHeight="1" spans="7:7">
      <c r="G576" s="19"/>
    </row>
    <row r="577" ht="12.75" customHeight="1" spans="7:7">
      <c r="G577" s="19"/>
    </row>
    <row r="578" ht="12.75" customHeight="1" spans="7:7">
      <c r="G578" s="19"/>
    </row>
    <row r="579" ht="12.75" customHeight="1" spans="7:7">
      <c r="G579" s="19"/>
    </row>
    <row r="580" ht="12.75" customHeight="1" spans="7:7">
      <c r="G580" s="19"/>
    </row>
    <row r="581" ht="12.75" customHeight="1" spans="7:7">
      <c r="G581" s="19"/>
    </row>
    <row r="582" ht="12.75" customHeight="1" spans="7:7">
      <c r="G582" s="19"/>
    </row>
    <row r="583" ht="12.75" customHeight="1" spans="7:7">
      <c r="G583" s="19"/>
    </row>
    <row r="584" ht="12.75" customHeight="1" spans="7:7">
      <c r="G584" s="19"/>
    </row>
    <row r="585" ht="12.75" customHeight="1" spans="7:7">
      <c r="G585" s="19"/>
    </row>
    <row r="586" ht="12.75" customHeight="1" spans="7:7">
      <c r="G586" s="19"/>
    </row>
    <row r="587" ht="12.75" customHeight="1" spans="7:7">
      <c r="G587" s="19"/>
    </row>
    <row r="588" ht="12.75" customHeight="1" spans="7:7">
      <c r="G588" s="19"/>
    </row>
    <row r="589" ht="12.75" customHeight="1" spans="7:7">
      <c r="G589" s="19"/>
    </row>
    <row r="590" ht="12.75" customHeight="1" spans="7:7">
      <c r="G590" s="19"/>
    </row>
    <row r="591" ht="12.75" customHeight="1" spans="7:7">
      <c r="G591" s="19"/>
    </row>
    <row r="592" ht="12.75" customHeight="1" spans="7:7">
      <c r="G592" s="19"/>
    </row>
    <row r="593" ht="12.75" customHeight="1" spans="7:7">
      <c r="G593" s="19"/>
    </row>
    <row r="594" ht="12.75" customHeight="1" spans="7:7">
      <c r="G594" s="19"/>
    </row>
    <row r="595" ht="12.75" customHeight="1" spans="7:7">
      <c r="G595" s="19"/>
    </row>
    <row r="596" ht="12.75" customHeight="1" spans="7:7">
      <c r="G596" s="19"/>
    </row>
    <row r="597" ht="12.75" customHeight="1" spans="7:7">
      <c r="G597" s="19"/>
    </row>
    <row r="598" ht="12.75" customHeight="1" spans="7:7">
      <c r="G598" s="19"/>
    </row>
    <row r="599" ht="12.75" customHeight="1" spans="7:7">
      <c r="G599" s="19"/>
    </row>
    <row r="600" ht="12.75" customHeight="1" spans="7:7">
      <c r="G600" s="19"/>
    </row>
    <row r="601" ht="12.75" customHeight="1" spans="7:7">
      <c r="G601" s="19"/>
    </row>
    <row r="602" ht="12.75" customHeight="1" spans="7:7">
      <c r="G602" s="19"/>
    </row>
    <row r="603" ht="12.75" customHeight="1" spans="7:7">
      <c r="G603" s="19"/>
    </row>
    <row r="604" ht="12.75" customHeight="1" spans="7:7">
      <c r="G604" s="19"/>
    </row>
    <row r="605" ht="12.75" customHeight="1" spans="7:7">
      <c r="G605" s="19"/>
    </row>
    <row r="606" ht="12.75" customHeight="1" spans="7:7">
      <c r="G606" s="19"/>
    </row>
    <row r="607" ht="12.75" customHeight="1" spans="7:7">
      <c r="G607" s="19"/>
    </row>
    <row r="608" ht="12.75" customHeight="1" spans="7:7">
      <c r="G608" s="19"/>
    </row>
    <row r="609" ht="12.75" customHeight="1" spans="7:7">
      <c r="G609" s="19"/>
    </row>
    <row r="610" ht="12.75" customHeight="1" spans="7:7">
      <c r="G610" s="19"/>
    </row>
    <row r="611" ht="12.75" customHeight="1" spans="7:7">
      <c r="G611" s="19"/>
    </row>
    <row r="612" ht="12.75" customHeight="1" spans="7:7">
      <c r="G612" s="19"/>
    </row>
    <row r="613" ht="12.75" customHeight="1" spans="7:7">
      <c r="G613" s="19"/>
    </row>
    <row r="614" ht="12.75" customHeight="1" spans="7:7">
      <c r="G614" s="19"/>
    </row>
    <row r="615" ht="12.75" customHeight="1" spans="7:7">
      <c r="G615" s="19"/>
    </row>
    <row r="616" ht="12.75" customHeight="1" spans="7:7">
      <c r="G616" s="19"/>
    </row>
    <row r="617" ht="12.75" customHeight="1" spans="7:7">
      <c r="G617" s="19"/>
    </row>
    <row r="618" ht="12.75" customHeight="1" spans="7:7">
      <c r="G618" s="19"/>
    </row>
    <row r="619" ht="12.75" customHeight="1" spans="7:7">
      <c r="G619" s="19"/>
    </row>
    <row r="620" ht="12.75" customHeight="1" spans="7:7">
      <c r="G620" s="19"/>
    </row>
    <row r="621" ht="12.75" customHeight="1" spans="7:7">
      <c r="G621" s="19"/>
    </row>
    <row r="622" ht="12.75" customHeight="1" spans="7:7">
      <c r="G622" s="19"/>
    </row>
    <row r="623" ht="12.75" customHeight="1" spans="7:7">
      <c r="G623" s="19"/>
    </row>
    <row r="624" ht="12.75" customHeight="1" spans="7:7">
      <c r="G624" s="19"/>
    </row>
    <row r="625" ht="12.75" customHeight="1" spans="7:7">
      <c r="G625" s="19"/>
    </row>
    <row r="626" ht="12.75" customHeight="1" spans="7:7">
      <c r="G626" s="19"/>
    </row>
    <row r="627" ht="12.75" customHeight="1" spans="7:7">
      <c r="G627" s="19"/>
    </row>
    <row r="628" ht="12.75" customHeight="1" spans="7:7">
      <c r="G628" s="19"/>
    </row>
    <row r="629" ht="12.75" customHeight="1" spans="7:7">
      <c r="G629" s="19"/>
    </row>
    <row r="630" ht="12.75" customHeight="1" spans="7:7">
      <c r="G630" s="19"/>
    </row>
    <row r="631" ht="12.75" customHeight="1" spans="7:7">
      <c r="G631" s="19"/>
    </row>
    <row r="632" ht="12.75" customHeight="1" spans="7:7">
      <c r="G632" s="19"/>
    </row>
    <row r="633" ht="12.75" customHeight="1" spans="7:7">
      <c r="G633" s="19"/>
    </row>
    <row r="634" ht="12.75" customHeight="1" spans="7:7">
      <c r="G634" s="19"/>
    </row>
    <row r="635" ht="12.75" customHeight="1" spans="7:7">
      <c r="G635" s="19"/>
    </row>
    <row r="636" ht="12.75" customHeight="1" spans="7:7">
      <c r="G636" s="19"/>
    </row>
    <row r="637" ht="12.75" customHeight="1" spans="7:7">
      <c r="G637" s="19"/>
    </row>
    <row r="638" ht="12.75" customHeight="1" spans="7:7">
      <c r="G638" s="19"/>
    </row>
    <row r="639" ht="12.75" customHeight="1" spans="7:7">
      <c r="G639" s="19"/>
    </row>
    <row r="640" ht="12.75" customHeight="1" spans="7:7">
      <c r="G640" s="19"/>
    </row>
    <row r="641" ht="12.75" customHeight="1" spans="7:7">
      <c r="G641" s="19"/>
    </row>
    <row r="642" ht="12.75" customHeight="1" spans="7:7">
      <c r="G642" s="19"/>
    </row>
    <row r="643" ht="12.75" customHeight="1" spans="7:7">
      <c r="G643" s="19"/>
    </row>
    <row r="644" ht="12.75" customHeight="1" spans="7:7">
      <c r="G644" s="19"/>
    </row>
    <row r="645" ht="12.75" customHeight="1" spans="7:7">
      <c r="G645" s="19"/>
    </row>
    <row r="646" ht="12.75" customHeight="1" spans="7:7">
      <c r="G646" s="19"/>
    </row>
    <row r="647" ht="12.75" customHeight="1" spans="7:7">
      <c r="G647" s="19"/>
    </row>
    <row r="648" ht="12.75" customHeight="1" spans="7:7">
      <c r="G648" s="19"/>
    </row>
    <row r="649" ht="12.75" customHeight="1" spans="7:7">
      <c r="G649" s="19"/>
    </row>
    <row r="650" ht="12.75" customHeight="1" spans="7:7">
      <c r="G650" s="19"/>
    </row>
    <row r="651" ht="12.75" customHeight="1" spans="7:7">
      <c r="G651" s="19"/>
    </row>
    <row r="652" ht="12.75" customHeight="1" spans="7:7">
      <c r="G652" s="19"/>
    </row>
    <row r="653" ht="12.75" customHeight="1" spans="7:7">
      <c r="G653" s="19"/>
    </row>
    <row r="654" ht="12.75" customHeight="1" spans="7:7">
      <c r="G654" s="19"/>
    </row>
    <row r="655" ht="12.75" customHeight="1" spans="7:7">
      <c r="G655" s="19"/>
    </row>
    <row r="656" ht="12.75" customHeight="1" spans="7:7">
      <c r="G656" s="19"/>
    </row>
    <row r="657" ht="12.75" customHeight="1" spans="7:7">
      <c r="G657" s="19"/>
    </row>
    <row r="658" ht="12.75" customHeight="1" spans="7:7">
      <c r="G658" s="19"/>
    </row>
    <row r="659" ht="12.75" customHeight="1" spans="7:7">
      <c r="G659" s="19"/>
    </row>
    <row r="660" ht="12.75" customHeight="1" spans="7:7">
      <c r="G660" s="19"/>
    </row>
    <row r="661" ht="12.75" customHeight="1" spans="7:7">
      <c r="G661" s="19"/>
    </row>
    <row r="662" ht="12.75" customHeight="1" spans="7:7">
      <c r="G662" s="19"/>
    </row>
    <row r="663" ht="12.75" customHeight="1" spans="7:7">
      <c r="G663" s="19"/>
    </row>
    <row r="664" ht="12.75" customHeight="1" spans="7:7">
      <c r="G664" s="19"/>
    </row>
    <row r="665" ht="12.75" customHeight="1" spans="7:7">
      <c r="G665" s="19"/>
    </row>
    <row r="666" ht="12.75" customHeight="1" spans="7:7">
      <c r="G666" s="19"/>
    </row>
    <row r="667" ht="12.75" customHeight="1" spans="7:7">
      <c r="G667" s="19"/>
    </row>
    <row r="668" ht="12.75" customHeight="1" spans="7:7">
      <c r="G668" s="19"/>
    </row>
    <row r="669" ht="12.75" customHeight="1" spans="7:7">
      <c r="G669" s="19"/>
    </row>
    <row r="670" ht="12.75" customHeight="1" spans="7:7">
      <c r="G670" s="19"/>
    </row>
    <row r="671" ht="12.75" customHeight="1" spans="7:7">
      <c r="G671" s="19"/>
    </row>
    <row r="672" ht="12.75" customHeight="1" spans="7:7">
      <c r="G672" s="19"/>
    </row>
    <row r="673" ht="12.75" customHeight="1" spans="7:7">
      <c r="G673" s="19"/>
    </row>
    <row r="674" ht="12.75" customHeight="1" spans="7:7">
      <c r="G674" s="19"/>
    </row>
    <row r="675" ht="12.75" customHeight="1" spans="7:7">
      <c r="G675" s="19"/>
    </row>
    <row r="676" ht="12.75" customHeight="1" spans="7:7">
      <c r="G676" s="19"/>
    </row>
    <row r="677" ht="12.75" customHeight="1" spans="7:7">
      <c r="G677" s="19"/>
    </row>
    <row r="678" ht="12.75" customHeight="1" spans="7:7">
      <c r="G678" s="19"/>
    </row>
    <row r="679" ht="12.75" customHeight="1" spans="7:7">
      <c r="G679" s="19"/>
    </row>
    <row r="680" ht="12.75" customHeight="1" spans="7:7">
      <c r="G680" s="19"/>
    </row>
    <row r="681" ht="12.75" customHeight="1" spans="7:7">
      <c r="G681" s="19"/>
    </row>
    <row r="682" ht="12.75" customHeight="1" spans="7:7">
      <c r="G682" s="19"/>
    </row>
    <row r="683" ht="12.75" customHeight="1" spans="7:7">
      <c r="G683" s="19"/>
    </row>
    <row r="684" ht="12.75" customHeight="1" spans="7:7">
      <c r="G684" s="19"/>
    </row>
    <row r="685" ht="12.75" customHeight="1" spans="7:7">
      <c r="G685" s="19"/>
    </row>
    <row r="686" ht="12.75" customHeight="1" spans="7:7">
      <c r="G686" s="19"/>
    </row>
    <row r="687" ht="12.75" customHeight="1" spans="7:7">
      <c r="G687" s="19"/>
    </row>
    <row r="688" ht="12.75" customHeight="1" spans="7:7">
      <c r="G688" s="19"/>
    </row>
    <row r="689" ht="12.75" customHeight="1" spans="7:7">
      <c r="G689" s="19"/>
    </row>
    <row r="690" ht="12.75" customHeight="1" spans="7:7">
      <c r="G690" s="19"/>
    </row>
    <row r="691" ht="12.75" customHeight="1" spans="7:7">
      <c r="G691" s="19"/>
    </row>
    <row r="692" ht="12.75" customHeight="1" spans="7:7">
      <c r="G692" s="19"/>
    </row>
    <row r="693" ht="12.75" customHeight="1" spans="7:7">
      <c r="G693" s="19"/>
    </row>
    <row r="694" ht="12.75" customHeight="1" spans="7:7">
      <c r="G694" s="19"/>
    </row>
    <row r="695" ht="12.75" customHeight="1" spans="7:7">
      <c r="G695" s="19"/>
    </row>
    <row r="696" ht="12.75" customHeight="1" spans="7:7">
      <c r="G696" s="19"/>
    </row>
    <row r="697" ht="12.75" customHeight="1" spans="7:7">
      <c r="G697" s="19"/>
    </row>
    <row r="698" ht="12.75" customHeight="1" spans="7:7">
      <c r="G698" s="19"/>
    </row>
    <row r="699" ht="12.75" customHeight="1" spans="7:7">
      <c r="G699" s="19"/>
    </row>
    <row r="700" ht="12.75" customHeight="1" spans="7:7">
      <c r="G700" s="19"/>
    </row>
    <row r="701" ht="12.75" customHeight="1" spans="7:7">
      <c r="G701" s="19"/>
    </row>
    <row r="702" ht="12.75" customHeight="1" spans="7:7">
      <c r="G702" s="19"/>
    </row>
    <row r="703" ht="12.75" customHeight="1" spans="7:7">
      <c r="G703" s="19"/>
    </row>
    <row r="704" ht="12.75" customHeight="1" spans="7:7">
      <c r="G704" s="19"/>
    </row>
    <row r="705" ht="12.75" customHeight="1" spans="7:7">
      <c r="G705" s="19"/>
    </row>
    <row r="706" ht="12.75" customHeight="1" spans="7:7">
      <c r="G706" s="19"/>
    </row>
    <row r="707" ht="12.75" customHeight="1" spans="7:7">
      <c r="G707" s="19"/>
    </row>
    <row r="708" ht="12.75" customHeight="1" spans="7:7">
      <c r="G708" s="19"/>
    </row>
    <row r="709" ht="12.75" customHeight="1" spans="7:7">
      <c r="G709" s="19"/>
    </row>
    <row r="710" ht="12.75" customHeight="1" spans="7:7">
      <c r="G710" s="19"/>
    </row>
    <row r="711" ht="12.75" customHeight="1" spans="7:7">
      <c r="G711" s="19"/>
    </row>
    <row r="712" ht="12.75" customHeight="1" spans="7:7">
      <c r="G712" s="19"/>
    </row>
    <row r="713" ht="12.75" customHeight="1" spans="7:7">
      <c r="G713" s="19"/>
    </row>
    <row r="714" ht="12.75" customHeight="1" spans="7:7">
      <c r="G714" s="19"/>
    </row>
    <row r="715" ht="12.75" customHeight="1" spans="7:7">
      <c r="G715" s="19"/>
    </row>
    <row r="716" ht="12.75" customHeight="1" spans="7:7">
      <c r="G716" s="19"/>
    </row>
    <row r="717" ht="12.75" customHeight="1" spans="7:7">
      <c r="G717" s="19"/>
    </row>
    <row r="718" ht="12.75" customHeight="1" spans="7:7">
      <c r="G718" s="19"/>
    </row>
    <row r="719" ht="12.75" customHeight="1" spans="7:7">
      <c r="G719" s="19"/>
    </row>
    <row r="720" ht="12.75" customHeight="1" spans="7:7">
      <c r="G720" s="19"/>
    </row>
    <row r="721" ht="12.75" customHeight="1" spans="7:7">
      <c r="G721" s="19"/>
    </row>
    <row r="722" ht="12.75" customHeight="1" spans="7:7">
      <c r="G722" s="19"/>
    </row>
    <row r="723" ht="12.75" customHeight="1" spans="7:7">
      <c r="G723" s="19"/>
    </row>
    <row r="724" ht="12.75" customHeight="1" spans="7:7">
      <c r="G724" s="19"/>
    </row>
    <row r="725" ht="12.75" customHeight="1" spans="7:7">
      <c r="G725" s="19"/>
    </row>
    <row r="726" ht="12.75" customHeight="1" spans="7:7">
      <c r="G726" s="19"/>
    </row>
    <row r="727" ht="12.75" customHeight="1" spans="7:7">
      <c r="G727" s="19"/>
    </row>
    <row r="728" ht="12.75" customHeight="1" spans="7:7">
      <c r="G728" s="19"/>
    </row>
    <row r="729" ht="12.75" customHeight="1" spans="7:7">
      <c r="G729" s="19"/>
    </row>
    <row r="730" ht="12.75" customHeight="1" spans="7:7">
      <c r="G730" s="19"/>
    </row>
    <row r="731" ht="12.75" customHeight="1" spans="7:7">
      <c r="G731" s="19"/>
    </row>
    <row r="732" ht="12.75" customHeight="1" spans="7:7">
      <c r="G732" s="19"/>
    </row>
    <row r="733" ht="12.75" customHeight="1" spans="7:7">
      <c r="G733" s="19"/>
    </row>
    <row r="734" ht="12.75" customHeight="1" spans="7:7">
      <c r="G734" s="19"/>
    </row>
    <row r="735" ht="12.75" customHeight="1" spans="7:7">
      <c r="G735" s="19"/>
    </row>
    <row r="736" ht="12.75" customHeight="1" spans="7:7">
      <c r="G736" s="19"/>
    </row>
    <row r="737" ht="12.75" customHeight="1" spans="7:7">
      <c r="G737" s="19"/>
    </row>
    <row r="738" ht="12.75" customHeight="1" spans="7:7">
      <c r="G738" s="19"/>
    </row>
    <row r="739" ht="12.75" customHeight="1" spans="7:7">
      <c r="G739" s="19"/>
    </row>
    <row r="740" ht="12.75" customHeight="1" spans="7:7">
      <c r="G740" s="19"/>
    </row>
    <row r="741" ht="12.75" customHeight="1" spans="7:7">
      <c r="G741" s="19"/>
    </row>
    <row r="742" ht="12.75" customHeight="1" spans="7:7">
      <c r="G742" s="19"/>
    </row>
    <row r="743" ht="12.75" customHeight="1" spans="7:7">
      <c r="G743" s="19"/>
    </row>
    <row r="744" ht="12.75" customHeight="1" spans="7:7">
      <c r="G744" s="19"/>
    </row>
    <row r="745" ht="12.75" customHeight="1" spans="7:7">
      <c r="G745" s="19"/>
    </row>
    <row r="746" ht="12.75" customHeight="1" spans="7:7">
      <c r="G746" s="19"/>
    </row>
    <row r="747" ht="12.75" customHeight="1" spans="7:7">
      <c r="G747" s="19"/>
    </row>
    <row r="748" ht="12.75" customHeight="1" spans="7:7">
      <c r="G748" s="19"/>
    </row>
    <row r="749" ht="12.75" customHeight="1" spans="7:7">
      <c r="G749" s="19"/>
    </row>
    <row r="750" ht="12.75" customHeight="1" spans="7:7">
      <c r="G750" s="19"/>
    </row>
    <row r="751" ht="12.75" customHeight="1" spans="7:7">
      <c r="G751" s="19"/>
    </row>
    <row r="752" ht="12.75" customHeight="1" spans="7:7">
      <c r="G752" s="19"/>
    </row>
    <row r="753" ht="12.75" customHeight="1" spans="7:7">
      <c r="G753" s="19"/>
    </row>
    <row r="754" ht="12.75" customHeight="1" spans="7:7">
      <c r="G754" s="19"/>
    </row>
    <row r="755" ht="12.75" customHeight="1" spans="7:7">
      <c r="G755" s="19"/>
    </row>
    <row r="756" ht="12.75" customHeight="1" spans="7:7">
      <c r="G756" s="19"/>
    </row>
    <row r="757" ht="12.75" customHeight="1" spans="7:7">
      <c r="G757" s="19"/>
    </row>
    <row r="758" ht="12.75" customHeight="1" spans="7:7">
      <c r="G758" s="19"/>
    </row>
    <row r="759" ht="12.75" customHeight="1" spans="7:7">
      <c r="G759" s="19"/>
    </row>
    <row r="760" ht="12.75" customHeight="1" spans="7:7">
      <c r="G760" s="19"/>
    </row>
    <row r="761" ht="12.75" customHeight="1" spans="7:7">
      <c r="G761" s="19"/>
    </row>
    <row r="762" ht="12.75" customHeight="1" spans="7:7">
      <c r="G762" s="19"/>
    </row>
    <row r="763" ht="12.75" customHeight="1" spans="7:7">
      <c r="G763" s="19"/>
    </row>
    <row r="764" ht="12.75" customHeight="1" spans="7:7">
      <c r="G764" s="19"/>
    </row>
    <row r="765" ht="12.75" customHeight="1" spans="7:7">
      <c r="G765" s="19"/>
    </row>
    <row r="766" ht="12.75" customHeight="1" spans="7:7">
      <c r="G766" s="19"/>
    </row>
    <row r="767" ht="12.75" customHeight="1" spans="7:7">
      <c r="G767" s="19"/>
    </row>
    <row r="768" ht="12.75" customHeight="1" spans="7:7">
      <c r="G768" s="19"/>
    </row>
    <row r="769" ht="12.75" customHeight="1" spans="7:7">
      <c r="G769" s="19"/>
    </row>
    <row r="770" ht="12.75" customHeight="1" spans="7:7">
      <c r="G770" s="19"/>
    </row>
    <row r="771" ht="12.75" customHeight="1" spans="7:7">
      <c r="G771" s="19"/>
    </row>
    <row r="772" ht="12.75" customHeight="1" spans="7:7">
      <c r="G772" s="19"/>
    </row>
    <row r="773" ht="12.75" customHeight="1" spans="7:7">
      <c r="G773" s="19"/>
    </row>
    <row r="774" ht="12.75" customHeight="1" spans="7:7">
      <c r="G774" s="19"/>
    </row>
    <row r="775" ht="12.75" customHeight="1" spans="7:7">
      <c r="G775" s="19"/>
    </row>
    <row r="776" ht="12.75" customHeight="1" spans="7:7">
      <c r="G776" s="19"/>
    </row>
    <row r="777" ht="12.75" customHeight="1" spans="7:7">
      <c r="G777" s="19"/>
    </row>
    <row r="778" ht="12.75" customHeight="1" spans="7:7">
      <c r="G778" s="19"/>
    </row>
    <row r="779" ht="12.75" customHeight="1" spans="7:7">
      <c r="G779" s="19"/>
    </row>
    <row r="780" ht="12.75" customHeight="1" spans="7:7">
      <c r="G780" s="19"/>
    </row>
    <row r="781" ht="12.75" customHeight="1" spans="7:7">
      <c r="G781" s="19"/>
    </row>
    <row r="782" ht="12.75" customHeight="1" spans="7:7">
      <c r="G782" s="19"/>
    </row>
    <row r="783" ht="12.75" customHeight="1" spans="7:7">
      <c r="G783" s="19"/>
    </row>
    <row r="784" ht="12.75" customHeight="1" spans="7:7">
      <c r="G784" s="19"/>
    </row>
    <row r="785" ht="12.75" customHeight="1" spans="7:7">
      <c r="G785" s="19"/>
    </row>
    <row r="786" ht="12.75" customHeight="1" spans="7:7">
      <c r="G786" s="19"/>
    </row>
    <row r="787" ht="12.75" customHeight="1" spans="7:7">
      <c r="G787" s="19"/>
    </row>
    <row r="788" ht="12.75" customHeight="1" spans="7:7">
      <c r="G788" s="19"/>
    </row>
    <row r="789" ht="12.75" customHeight="1" spans="7:7">
      <c r="G789" s="19"/>
    </row>
    <row r="790" ht="12.75" customHeight="1" spans="7:7">
      <c r="G790" s="19"/>
    </row>
    <row r="791" ht="12.75" customHeight="1" spans="7:7">
      <c r="G791" s="19"/>
    </row>
    <row r="792" ht="12.75" customHeight="1" spans="7:7">
      <c r="G792" s="19"/>
    </row>
    <row r="793" ht="12.75" customHeight="1" spans="7:7">
      <c r="G793" s="19"/>
    </row>
    <row r="794" ht="12.75" customHeight="1" spans="7:7">
      <c r="G794" s="19"/>
    </row>
    <row r="795" ht="12.75" customHeight="1" spans="7:7">
      <c r="G795" s="19"/>
    </row>
    <row r="796" ht="12.75" customHeight="1" spans="7:7">
      <c r="G796" s="19"/>
    </row>
    <row r="797" ht="12.75" customHeight="1" spans="7:7">
      <c r="G797" s="19"/>
    </row>
    <row r="798" ht="12.75" customHeight="1" spans="7:7">
      <c r="G798" s="19"/>
    </row>
    <row r="799" ht="12.75" customHeight="1" spans="7:7">
      <c r="G799" s="19"/>
    </row>
    <row r="800" ht="12.75" customHeight="1" spans="7:7">
      <c r="G800" s="19"/>
    </row>
    <row r="801" ht="12.75" customHeight="1" spans="7:7">
      <c r="G801" s="19"/>
    </row>
    <row r="802" ht="12.75" customHeight="1" spans="7:7">
      <c r="G802" s="19"/>
    </row>
    <row r="803" ht="12.75" customHeight="1" spans="7:7">
      <c r="G803" s="19"/>
    </row>
    <row r="804" ht="12.75" customHeight="1" spans="7:7">
      <c r="G804" s="19"/>
    </row>
    <row r="805" ht="12.75" customHeight="1" spans="7:7">
      <c r="G805" s="19"/>
    </row>
    <row r="806" ht="12.75" customHeight="1" spans="7:7">
      <c r="G806" s="19"/>
    </row>
    <row r="807" ht="12.75" customHeight="1" spans="7:7">
      <c r="G807" s="19"/>
    </row>
    <row r="808" ht="12.75" customHeight="1" spans="7:7">
      <c r="G808" s="19"/>
    </row>
    <row r="809" ht="12.75" customHeight="1" spans="7:7">
      <c r="G809" s="19"/>
    </row>
    <row r="810" ht="12.75" customHeight="1" spans="7:7">
      <c r="G810" s="19"/>
    </row>
    <row r="811" ht="12.75" customHeight="1" spans="7:7">
      <c r="G811" s="19"/>
    </row>
    <row r="812" ht="12.75" customHeight="1" spans="7:7">
      <c r="G812" s="19"/>
    </row>
    <row r="813" ht="12.75" customHeight="1" spans="7:7">
      <c r="G813" s="19"/>
    </row>
    <row r="814" ht="12.75" customHeight="1" spans="7:7">
      <c r="G814" s="19"/>
    </row>
    <row r="815" ht="12.75" customHeight="1" spans="7:7">
      <c r="G815" s="19"/>
    </row>
    <row r="816" ht="12.75" customHeight="1" spans="7:7">
      <c r="G816" s="19"/>
    </row>
    <row r="817" ht="12.75" customHeight="1" spans="7:7">
      <c r="G817" s="19"/>
    </row>
    <row r="818" ht="12.75" customHeight="1" spans="7:7">
      <c r="G818" s="19"/>
    </row>
    <row r="819" ht="12.75" customHeight="1" spans="7:7">
      <c r="G819" s="19"/>
    </row>
    <row r="820" ht="12.75" customHeight="1" spans="7:7">
      <c r="G820" s="19"/>
    </row>
    <row r="821" ht="12.75" customHeight="1" spans="7:7">
      <c r="G821" s="19"/>
    </row>
    <row r="822" ht="12.75" customHeight="1" spans="7:7">
      <c r="G822" s="19"/>
    </row>
    <row r="823" ht="12.75" customHeight="1" spans="7:7">
      <c r="G823" s="19"/>
    </row>
    <row r="824" ht="12.75" customHeight="1" spans="7:7">
      <c r="G824" s="19"/>
    </row>
    <row r="825" ht="12.75" customHeight="1" spans="7:7">
      <c r="G825" s="19"/>
    </row>
    <row r="826" ht="12.75" customHeight="1" spans="7:7">
      <c r="G826" s="19"/>
    </row>
    <row r="827" ht="12.75" customHeight="1" spans="7:7">
      <c r="G827" s="19"/>
    </row>
    <row r="828" ht="12.75" customHeight="1" spans="7:7">
      <c r="G828" s="19"/>
    </row>
    <row r="829" ht="12.75" customHeight="1" spans="7:7">
      <c r="G829" s="19"/>
    </row>
    <row r="830" ht="12.75" customHeight="1" spans="7:7">
      <c r="G830" s="19"/>
    </row>
    <row r="831" ht="12.75" customHeight="1" spans="7:7">
      <c r="G831" s="19"/>
    </row>
    <row r="832" ht="12.75" customHeight="1" spans="7:7">
      <c r="G832" s="19"/>
    </row>
    <row r="833" ht="12.75" customHeight="1" spans="7:7">
      <c r="G833" s="19"/>
    </row>
    <row r="834" ht="12.75" customHeight="1" spans="7:7">
      <c r="G834" s="19"/>
    </row>
    <row r="835" ht="12.75" customHeight="1" spans="7:7">
      <c r="G835" s="19"/>
    </row>
    <row r="836" ht="12.75" customHeight="1" spans="7:7">
      <c r="G836" s="19"/>
    </row>
    <row r="837" ht="12.75" customHeight="1" spans="7:7">
      <c r="G837" s="19"/>
    </row>
    <row r="838" ht="12.75" customHeight="1" spans="7:7">
      <c r="G838" s="19"/>
    </row>
    <row r="839" ht="12.75" customHeight="1" spans="7:7">
      <c r="G839" s="19"/>
    </row>
    <row r="840" ht="12.75" customHeight="1" spans="7:7">
      <c r="G840" s="19"/>
    </row>
    <row r="841" ht="12.75" customHeight="1" spans="7:7">
      <c r="G841" s="19"/>
    </row>
    <row r="842" ht="12.75" customHeight="1" spans="7:7">
      <c r="G842" s="19"/>
    </row>
    <row r="843" ht="12.75" customHeight="1" spans="7:7">
      <c r="G843" s="19"/>
    </row>
    <row r="844" ht="12.75" customHeight="1" spans="7:7">
      <c r="G844" s="19"/>
    </row>
    <row r="845" ht="12.75" customHeight="1" spans="7:7">
      <c r="G845" s="19"/>
    </row>
    <row r="846" ht="12.75" customHeight="1" spans="7:7">
      <c r="G846" s="19"/>
    </row>
    <row r="847" ht="12.75" customHeight="1" spans="7:7">
      <c r="G847" s="19"/>
    </row>
    <row r="848" ht="12.75" customHeight="1" spans="7:7">
      <c r="G848" s="19"/>
    </row>
    <row r="849" ht="12.75" customHeight="1" spans="7:7">
      <c r="G849" s="19"/>
    </row>
    <row r="850" ht="12.75" customHeight="1" spans="7:7">
      <c r="G850" s="19"/>
    </row>
    <row r="851" ht="12.75" customHeight="1" spans="7:7">
      <c r="G851" s="19"/>
    </row>
    <row r="852" ht="12.75" customHeight="1" spans="7:7">
      <c r="G852" s="19"/>
    </row>
    <row r="853" ht="12.75" customHeight="1" spans="7:7">
      <c r="G853" s="19"/>
    </row>
    <row r="854" ht="12.75" customHeight="1" spans="7:7">
      <c r="G854" s="19"/>
    </row>
    <row r="855" ht="12.75" customHeight="1" spans="7:7">
      <c r="G855" s="19"/>
    </row>
    <row r="856" ht="12.75" customHeight="1" spans="7:7">
      <c r="G856" s="19"/>
    </row>
    <row r="857" ht="12.75" customHeight="1" spans="7:7">
      <c r="G857" s="19"/>
    </row>
    <row r="858" ht="12.75" customHeight="1" spans="7:7">
      <c r="G858" s="19"/>
    </row>
    <row r="859" ht="12.75" customHeight="1" spans="7:7">
      <c r="G859" s="19"/>
    </row>
    <row r="860" ht="12.75" customHeight="1" spans="7:7">
      <c r="G860" s="19"/>
    </row>
    <row r="861" ht="12.75" customHeight="1" spans="7:7">
      <c r="G861" s="19"/>
    </row>
    <row r="862" ht="12.75" customHeight="1" spans="7:7">
      <c r="G862" s="19"/>
    </row>
    <row r="863" ht="12.75" customHeight="1" spans="7:7">
      <c r="G863" s="19"/>
    </row>
    <row r="864" ht="12.75" customHeight="1" spans="7:7">
      <c r="G864" s="19"/>
    </row>
    <row r="865" ht="12.75" customHeight="1" spans="7:7">
      <c r="G865" s="19"/>
    </row>
    <row r="866" ht="12.75" customHeight="1" spans="7:7">
      <c r="G866" s="19"/>
    </row>
    <row r="867" ht="12.75" customHeight="1" spans="7:7">
      <c r="G867" s="19"/>
    </row>
    <row r="868" ht="12.75" customHeight="1" spans="7:7">
      <c r="G868" s="19"/>
    </row>
    <row r="869" ht="12.75" customHeight="1" spans="7:7">
      <c r="G869" s="19"/>
    </row>
    <row r="870" ht="12.75" customHeight="1" spans="7:7">
      <c r="G870" s="19"/>
    </row>
    <row r="871" ht="12.75" customHeight="1" spans="7:7">
      <c r="G871" s="19"/>
    </row>
    <row r="872" ht="12.75" customHeight="1" spans="7:7">
      <c r="G872" s="19"/>
    </row>
    <row r="873" ht="12.75" customHeight="1" spans="7:7">
      <c r="G873" s="19"/>
    </row>
    <row r="874" ht="12.75" customHeight="1" spans="7:7">
      <c r="G874" s="19"/>
    </row>
    <row r="875" ht="12.75" customHeight="1" spans="7:7">
      <c r="G875" s="19"/>
    </row>
    <row r="876" ht="12.75" customHeight="1" spans="7:7">
      <c r="G876" s="19"/>
    </row>
    <row r="877" ht="12.75" customHeight="1" spans="7:7">
      <c r="G877" s="19"/>
    </row>
    <row r="878" ht="12.75" customHeight="1" spans="7:7">
      <c r="G878" s="19"/>
    </row>
    <row r="879" ht="12.75" customHeight="1" spans="7:7">
      <c r="G879" s="19"/>
    </row>
    <row r="880" ht="12.75" customHeight="1" spans="7:7">
      <c r="G880" s="19"/>
    </row>
    <row r="881" ht="12.75" customHeight="1" spans="7:7">
      <c r="G881" s="19"/>
    </row>
    <row r="882" ht="12.75" customHeight="1" spans="7:7">
      <c r="G882" s="19"/>
    </row>
    <row r="883" ht="12.75" customHeight="1" spans="7:7">
      <c r="G883" s="19"/>
    </row>
    <row r="884" ht="12.75" customHeight="1" spans="7:7">
      <c r="G884" s="19"/>
    </row>
    <row r="885" ht="12.75" customHeight="1" spans="7:7">
      <c r="G885" s="19"/>
    </row>
    <row r="886" ht="12.75" customHeight="1" spans="7:7">
      <c r="G886" s="19"/>
    </row>
    <row r="887" ht="12.75" customHeight="1" spans="7:7">
      <c r="G887" s="19"/>
    </row>
    <row r="888" ht="12.75" customHeight="1" spans="7:7">
      <c r="G888" s="19"/>
    </row>
    <row r="889" ht="12.75" customHeight="1" spans="7:7">
      <c r="G889" s="19"/>
    </row>
    <row r="890" ht="12.75" customHeight="1" spans="7:7">
      <c r="G890" s="19"/>
    </row>
    <row r="891" ht="12.75" customHeight="1" spans="7:7">
      <c r="G891" s="19"/>
    </row>
    <row r="892" ht="12.75" customHeight="1" spans="7:7">
      <c r="G892" s="19"/>
    </row>
    <row r="893" ht="12.75" customHeight="1" spans="7:7">
      <c r="G893" s="19"/>
    </row>
    <row r="894" ht="12.75" customHeight="1" spans="7:7">
      <c r="G894" s="19"/>
    </row>
    <row r="895" ht="12.75" customHeight="1" spans="7:7">
      <c r="G895" s="19"/>
    </row>
    <row r="896" ht="12.75" customHeight="1" spans="7:7">
      <c r="G896" s="19"/>
    </row>
    <row r="897" ht="12.75" customHeight="1" spans="7:7">
      <c r="G897" s="19"/>
    </row>
    <row r="898" ht="12.75" customHeight="1" spans="7:7">
      <c r="G898" s="19"/>
    </row>
    <row r="899" ht="12.75" customHeight="1" spans="7:7">
      <c r="G899" s="19"/>
    </row>
    <row r="900" ht="12.75" customHeight="1" spans="7:7">
      <c r="G900" s="19"/>
    </row>
    <row r="901" ht="12.75" customHeight="1" spans="7:7">
      <c r="G901" s="19"/>
    </row>
    <row r="902" ht="12.75" customHeight="1" spans="7:7">
      <c r="G902" s="19"/>
    </row>
    <row r="903" ht="12.75" customHeight="1" spans="7:7">
      <c r="G903" s="19"/>
    </row>
    <row r="904" ht="12.75" customHeight="1" spans="7:7">
      <c r="G904" s="19"/>
    </row>
    <row r="905" ht="12.75" customHeight="1" spans="7:7">
      <c r="G905" s="19"/>
    </row>
    <row r="906" ht="12.75" customHeight="1" spans="7:7">
      <c r="G906" s="19"/>
    </row>
    <row r="907" ht="12.75" customHeight="1" spans="7:7">
      <c r="G907" s="19"/>
    </row>
    <row r="908" ht="12.75" customHeight="1" spans="7:7">
      <c r="G908" s="19"/>
    </row>
    <row r="909" ht="12.75" customHeight="1" spans="7:7">
      <c r="G909" s="19"/>
    </row>
    <row r="910" ht="12.75" customHeight="1" spans="7:7">
      <c r="G910" s="19"/>
    </row>
    <row r="911" ht="12.75" customHeight="1" spans="7:7">
      <c r="G911" s="19"/>
    </row>
    <row r="912" ht="12.75" customHeight="1" spans="7:7">
      <c r="G912" s="19"/>
    </row>
    <row r="913" ht="12.75" customHeight="1" spans="7:7">
      <c r="G913" s="19"/>
    </row>
    <row r="914" ht="12.75" customHeight="1" spans="7:7">
      <c r="G914" s="19"/>
    </row>
    <row r="915" ht="12.75" customHeight="1" spans="7:7">
      <c r="G915" s="19"/>
    </row>
    <row r="916" ht="12.75" customHeight="1" spans="7:7">
      <c r="G916" s="19"/>
    </row>
    <row r="917" ht="12.75" customHeight="1" spans="7:7">
      <c r="G917" s="19"/>
    </row>
    <row r="918" ht="12.75" customHeight="1" spans="7:7">
      <c r="G918" s="19"/>
    </row>
    <row r="919" ht="12.75" customHeight="1" spans="7:7">
      <c r="G919" s="19"/>
    </row>
    <row r="920" ht="12.75" customHeight="1" spans="7:7">
      <c r="G920" s="19"/>
    </row>
    <row r="921" ht="12.75" customHeight="1" spans="7:7">
      <c r="G921" s="19"/>
    </row>
    <row r="922" ht="12.75" customHeight="1" spans="7:7">
      <c r="G922" s="19"/>
    </row>
    <row r="923" ht="12.75" customHeight="1" spans="7:7">
      <c r="G923" s="19"/>
    </row>
    <row r="924" ht="12.75" customHeight="1" spans="7:7">
      <c r="G924" s="19"/>
    </row>
    <row r="925" ht="12.75" customHeight="1" spans="7:7">
      <c r="G925" s="19"/>
    </row>
    <row r="926" ht="12.75" customHeight="1" spans="7:7">
      <c r="G926" s="19"/>
    </row>
    <row r="927" ht="12.75" customHeight="1" spans="7:7">
      <c r="G927" s="19"/>
    </row>
    <row r="928" ht="12.75" customHeight="1" spans="7:7">
      <c r="G928" s="19"/>
    </row>
    <row r="929" ht="12.75" customHeight="1" spans="7:7">
      <c r="G929" s="19"/>
    </row>
    <row r="930" ht="12.75" customHeight="1" spans="7:7">
      <c r="G930" s="19"/>
    </row>
    <row r="931" ht="12.75" customHeight="1" spans="7:7">
      <c r="G931" s="19"/>
    </row>
    <row r="932" ht="12.75" customHeight="1" spans="7:7">
      <c r="G932" s="19"/>
    </row>
    <row r="933" ht="12.75" customHeight="1" spans="7:7">
      <c r="G933" s="19"/>
    </row>
    <row r="934" ht="12.75" customHeight="1" spans="7:7">
      <c r="G934" s="19"/>
    </row>
    <row r="935" ht="12.75" customHeight="1" spans="7:7">
      <c r="G935" s="19"/>
    </row>
    <row r="936" ht="12.75" customHeight="1" spans="7:7">
      <c r="G936" s="19"/>
    </row>
    <row r="937" ht="12.75" customHeight="1" spans="7:7">
      <c r="G937" s="19"/>
    </row>
    <row r="938" ht="12.75" customHeight="1" spans="7:7">
      <c r="G938" s="19"/>
    </row>
    <row r="939" ht="12.75" customHeight="1" spans="7:7">
      <c r="G939" s="19"/>
    </row>
    <row r="940" ht="12.75" customHeight="1" spans="7:7">
      <c r="G940" s="19"/>
    </row>
    <row r="941" ht="12.75" customHeight="1" spans="7:7">
      <c r="G941" s="19"/>
    </row>
    <row r="942" ht="12.75" customHeight="1" spans="7:7">
      <c r="G942" s="19"/>
    </row>
    <row r="943" ht="12.75" customHeight="1" spans="7:7">
      <c r="G943" s="19"/>
    </row>
    <row r="944" ht="12.75" customHeight="1" spans="7:7">
      <c r="G944" s="19"/>
    </row>
    <row r="945" ht="12.75" customHeight="1" spans="7:7">
      <c r="G945" s="19"/>
    </row>
    <row r="946" ht="12.75" customHeight="1" spans="7:7">
      <c r="G946" s="19"/>
    </row>
    <row r="947" ht="12.75" customHeight="1" spans="7:7">
      <c r="G947" s="19"/>
    </row>
    <row r="948" ht="12.75" customHeight="1" spans="7:7">
      <c r="G948" s="19"/>
    </row>
    <row r="949" ht="12.75" customHeight="1" spans="7:7">
      <c r="G949" s="19"/>
    </row>
    <row r="950" ht="12.75" customHeight="1" spans="7:7">
      <c r="G950" s="19"/>
    </row>
    <row r="951" ht="12.75" customHeight="1" spans="7:7">
      <c r="G951" s="19"/>
    </row>
    <row r="952" ht="12.75" customHeight="1" spans="7:7">
      <c r="G952" s="19"/>
    </row>
    <row r="953" ht="12.75" customHeight="1" spans="7:7">
      <c r="G953" s="19"/>
    </row>
    <row r="954" ht="12.75" customHeight="1" spans="7:7">
      <c r="G954" s="19"/>
    </row>
    <row r="955" ht="12.75" customHeight="1" spans="7:7">
      <c r="G955" s="19"/>
    </row>
    <row r="956" ht="12.75" customHeight="1" spans="7:7">
      <c r="G956" s="19"/>
    </row>
    <row r="957" ht="12.75" customHeight="1" spans="7:7">
      <c r="G957" s="19"/>
    </row>
    <row r="958" ht="12.75" customHeight="1" spans="7:7">
      <c r="G958" s="19"/>
    </row>
    <row r="959" ht="12.75" customHeight="1" spans="7:7">
      <c r="G959" s="19"/>
    </row>
    <row r="960" ht="12.75" customHeight="1" spans="7:7">
      <c r="G960" s="19"/>
    </row>
    <row r="961" ht="12.75" customHeight="1" spans="7:7">
      <c r="G961" s="19"/>
    </row>
    <row r="962" ht="12.75" customHeight="1" spans="7:7">
      <c r="G962" s="19"/>
    </row>
    <row r="963" ht="12.75" customHeight="1" spans="7:7">
      <c r="G963" s="19"/>
    </row>
    <row r="964" ht="12.75" customHeight="1" spans="7:7">
      <c r="G964" s="19"/>
    </row>
    <row r="965" ht="12.75" customHeight="1" spans="7:7">
      <c r="G965" s="19"/>
    </row>
    <row r="966" ht="12.75" customHeight="1" spans="7:7">
      <c r="G966" s="19"/>
    </row>
    <row r="967" ht="12.75" customHeight="1" spans="7:7">
      <c r="G967" s="19"/>
    </row>
    <row r="968" ht="12.75" customHeight="1" spans="7:7">
      <c r="G968" s="19"/>
    </row>
    <row r="969" ht="12.75" customHeight="1" spans="7:7">
      <c r="G969" s="19"/>
    </row>
    <row r="970" ht="12.75" customHeight="1" spans="7:7">
      <c r="G970" s="19"/>
    </row>
    <row r="971" ht="12.75" customHeight="1" spans="7:7">
      <c r="G971" s="19"/>
    </row>
    <row r="972" ht="12.75" customHeight="1" spans="7:7">
      <c r="G972" s="19"/>
    </row>
    <row r="973" ht="12.75" customHeight="1" spans="7:7">
      <c r="G973" s="19"/>
    </row>
    <row r="974" ht="12.75" customHeight="1" spans="7:7">
      <c r="G974" s="19"/>
    </row>
    <row r="975" ht="12.75" customHeight="1" spans="7:7">
      <c r="G975" s="19"/>
    </row>
    <row r="976" ht="12.75" customHeight="1" spans="7:7">
      <c r="G976" s="19"/>
    </row>
    <row r="977" ht="12.75" customHeight="1" spans="7:7">
      <c r="G977" s="19"/>
    </row>
    <row r="978" ht="12.75" customHeight="1" spans="7:7">
      <c r="G978" s="19"/>
    </row>
    <row r="979" ht="12.75" customHeight="1" spans="7:7">
      <c r="G979" s="19"/>
    </row>
    <row r="980" ht="12.75" customHeight="1" spans="7:7">
      <c r="G980" s="19"/>
    </row>
    <row r="981" ht="12.75" customHeight="1" spans="7:7">
      <c r="G981" s="19"/>
    </row>
    <row r="982" ht="12.75" customHeight="1" spans="7:7">
      <c r="G982" s="19"/>
    </row>
    <row r="983" ht="12.75" customHeight="1" spans="7:7">
      <c r="G983" s="19"/>
    </row>
    <row r="984" ht="12.75" customHeight="1" spans="7:7">
      <c r="G984" s="19"/>
    </row>
    <row r="985" ht="12.75" customHeight="1" spans="7:7">
      <c r="G985" s="19"/>
    </row>
    <row r="986" ht="12.75" customHeight="1" spans="7:7">
      <c r="G986" s="19"/>
    </row>
    <row r="987" ht="12.75" customHeight="1" spans="7:7">
      <c r="G987" s="19"/>
    </row>
    <row r="988" ht="12.75" customHeight="1" spans="7:7">
      <c r="G988" s="19"/>
    </row>
    <row r="989" ht="12.75" customHeight="1" spans="7:7">
      <c r="G989" s="19"/>
    </row>
    <row r="990" ht="12.75" customHeight="1" spans="7:7">
      <c r="G990" s="19"/>
    </row>
    <row r="991" ht="12.75" customHeight="1" spans="7:7">
      <c r="G991" s="19"/>
    </row>
    <row r="992" ht="12.75" customHeight="1" spans="7:7">
      <c r="G992" s="19"/>
    </row>
    <row r="993" ht="12.75" customHeight="1" spans="7:7">
      <c r="G993" s="19"/>
    </row>
    <row r="994" ht="12.75" customHeight="1" spans="7:7">
      <c r="G994" s="19"/>
    </row>
    <row r="995" ht="12.75" customHeight="1" spans="7:7">
      <c r="G995" s="19"/>
    </row>
    <row r="996" ht="12.75" customHeight="1" spans="7:7">
      <c r="G996" s="19"/>
    </row>
    <row r="997" ht="12.75" customHeight="1" spans="7:7">
      <c r="G997" s="19"/>
    </row>
    <row r="998" ht="12.75" customHeight="1" spans="7:7">
      <c r="G998" s="19"/>
    </row>
    <row r="999" ht="12.75" customHeight="1" spans="7:7">
      <c r="G999" s="19"/>
    </row>
    <row r="1000" ht="12.75" customHeight="1" spans="7:7">
      <c r="G1000" s="19"/>
    </row>
  </sheetData>
  <mergeCells count="13">
    <mergeCell ref="A3:B3"/>
    <mergeCell ref="A8:F8"/>
    <mergeCell ref="C12:E12"/>
    <mergeCell ref="F12:G12"/>
    <mergeCell ref="C13:E13"/>
    <mergeCell ref="F13:G13"/>
    <mergeCell ref="C14:E14"/>
    <mergeCell ref="F14:G14"/>
    <mergeCell ref="C15:E15"/>
    <mergeCell ref="F15:G15"/>
    <mergeCell ref="B16:G16"/>
    <mergeCell ref="A1:G2"/>
    <mergeCell ref="A10:G11"/>
  </mergeCells>
  <pageMargins left="0.25" right="0.25" top="0.75" bottom="0.75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Resumo da Contratação</vt:lpstr>
      <vt:lpstr>AEE (40h)</vt:lpstr>
      <vt:lpstr>Parâmetros (40h)</vt:lpstr>
      <vt:lpstr>AEE (30h)</vt:lpstr>
      <vt:lpstr>Parâmetros (30h)</vt:lpstr>
      <vt:lpstr>TILs (30h)</vt:lpstr>
      <vt:lpstr>Parâmetros TILs (30h)</vt:lpstr>
      <vt:lpstr>Quadro Resumo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cinthya.oliveira</cp:lastModifiedBy>
  <dcterms:created xsi:type="dcterms:W3CDTF">2021-12-17T17:35:00Z</dcterms:created>
  <dcterms:modified xsi:type="dcterms:W3CDTF">2026-01-12T14:52:38Z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4D5678DE922A4665B8908DA34DC42BE1_13</vt:lpwstr>
  </property>
  <property fmtid="{D5CDD505-2E9C-101B-9397-08002B2CF9AE}" pid="3" name="KSOProductBuildVer">
    <vt:lpwstr>1046-12.2.0.23196</vt:lpwstr>
  </property>
</Properties>
</file>