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 firstSheet="2" activeTab="2"/>
  </bookViews>
  <sheets>
    <sheet name="Projeto Arquitetônico" sheetId="1" state="hidden" r:id="rId1"/>
    <sheet name="Geotécnico" sheetId="2" state="hidden" r:id="rId2"/>
    <sheet name="Planilha orçamentária" sheetId="3" r:id="rId3"/>
    <sheet name="Curva ABC" sheetId="6" r:id="rId4"/>
    <sheet name="Cronograma" sheetId="4" r:id="rId5"/>
  </sheets>
  <definedNames>
    <definedName name="_xlnm._FilterDatabase" localSheetId="3" hidden="1">'Curva ABC'!$B$5:$G$5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4"/>
  <c r="E9" i="6"/>
  <c r="E10"/>
  <c r="E13"/>
  <c r="E14"/>
  <c r="E17"/>
  <c r="E18"/>
  <c r="E21"/>
  <c r="E22"/>
  <c r="E25"/>
  <c r="E26"/>
  <c r="E29"/>
  <c r="E30"/>
  <c r="D31"/>
  <c r="E7" s="1"/>
  <c r="I37" i="3"/>
  <c r="I36"/>
  <c r="R27" i="1"/>
  <c r="H18" i="4"/>
  <c r="I18"/>
  <c r="J18"/>
  <c r="K18"/>
  <c r="L18"/>
  <c r="M18"/>
  <c r="N18"/>
  <c r="O18"/>
  <c r="Q18"/>
  <c r="R18"/>
  <c r="S18"/>
  <c r="T18"/>
  <c r="I24" i="3"/>
  <c r="I25"/>
  <c r="I23"/>
  <c r="I40"/>
  <c r="I41" s="1"/>
  <c r="I31"/>
  <c r="I16"/>
  <c r="C11" i="4" s="1"/>
  <c r="M12" s="1"/>
  <c r="I32" i="3"/>
  <c r="I33"/>
  <c r="I34"/>
  <c r="I35"/>
  <c r="I21"/>
  <c r="I19"/>
  <c r="I20"/>
  <c r="I22"/>
  <c r="I26"/>
  <c r="I27"/>
  <c r="I28"/>
  <c r="I29"/>
  <c r="I30"/>
  <c r="I9"/>
  <c r="I10"/>
  <c r="I11"/>
  <c r="I12"/>
  <c r="I8"/>
  <c r="M5" i="2"/>
  <c r="M8" s="1"/>
  <c r="M7"/>
  <c r="M6"/>
  <c r="M4"/>
  <c r="M3"/>
  <c r="I8"/>
  <c r="K8"/>
  <c r="G8"/>
  <c r="E8"/>
  <c r="R15" i="1"/>
  <c r="R26"/>
  <c r="R24"/>
  <c r="R23"/>
  <c r="R22"/>
  <c r="R21"/>
  <c r="R20"/>
  <c r="R19"/>
  <c r="R18"/>
  <c r="R17"/>
  <c r="R16"/>
  <c r="R14"/>
  <c r="R13"/>
  <c r="R12"/>
  <c r="R11"/>
  <c r="R10"/>
  <c r="R9"/>
  <c r="R8"/>
  <c r="R7"/>
  <c r="E28" i="6" l="1"/>
  <c r="E24"/>
  <c r="E20"/>
  <c r="E16"/>
  <c r="E12"/>
  <c r="E8"/>
  <c r="E6"/>
  <c r="F6" s="1"/>
  <c r="F7" s="1"/>
  <c r="F8" s="1"/>
  <c r="E27"/>
  <c r="E23"/>
  <c r="E19"/>
  <c r="E15"/>
  <c r="E11"/>
  <c r="T14" i="4"/>
  <c r="I17" i="3"/>
  <c r="P13" i="4"/>
  <c r="P14" s="1"/>
  <c r="R14"/>
  <c r="R12"/>
  <c r="T12"/>
  <c r="C15"/>
  <c r="I42" i="3"/>
  <c r="I13"/>
  <c r="C9" i="4" s="1"/>
  <c r="P18" l="1"/>
  <c r="F9" i="6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G9" i="4"/>
  <c r="T16"/>
  <c r="R16"/>
  <c r="C17"/>
  <c r="I43" i="3"/>
  <c r="K19" i="4" l="1"/>
  <c r="S19"/>
  <c r="J19"/>
  <c r="N19"/>
  <c r="R19"/>
  <c r="O19"/>
  <c r="T19"/>
  <c r="I19"/>
  <c r="D13"/>
  <c r="L19"/>
  <c r="M19"/>
  <c r="H19"/>
  <c r="D11"/>
  <c r="Q19"/>
  <c r="P19"/>
  <c r="D9"/>
  <c r="D15"/>
  <c r="G10"/>
  <c r="G18"/>
  <c r="G20" l="1"/>
  <c r="H20" s="1"/>
  <c r="I20" s="1"/>
  <c r="J20" s="1"/>
  <c r="K20" s="1"/>
  <c r="L20" s="1"/>
  <c r="G19"/>
  <c r="G21" l="1"/>
  <c r="H21"/>
  <c r="I21" s="1"/>
  <c r="J21" s="1"/>
  <c r="K21" s="1"/>
  <c r="L21" s="1"/>
  <c r="M21" s="1"/>
  <c r="N21" s="1"/>
  <c r="O21" s="1"/>
  <c r="P21" s="1"/>
  <c r="Q21" s="1"/>
  <c r="R21" s="1"/>
  <c r="S21" s="1"/>
  <c r="T21" s="1"/>
  <c r="M20"/>
  <c r="N20" s="1"/>
  <c r="O20" s="1"/>
  <c r="P20" s="1"/>
  <c r="Q20" s="1"/>
  <c r="R20" s="1"/>
  <c r="S20" s="1"/>
  <c r="T20" s="1"/>
</calcChain>
</file>

<file path=xl/sharedStrings.xml><?xml version="1.0" encoding="utf-8"?>
<sst xmlns="http://schemas.openxmlformats.org/spreadsheetml/2006/main" count="337" uniqueCount="163">
  <si>
    <t>Item</t>
  </si>
  <si>
    <t>Orçamentos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</si>
  <si>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</si>
  <si>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</si>
  <si>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</si>
  <si>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</si>
  <si>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</si>
  <si>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</si>
  <si>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</si>
  <si>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</si>
  <si>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</si>
  <si>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</si>
  <si>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</si>
  <si>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</si>
  <si>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</si>
  <si>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</si>
  <si>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</si>
  <si>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</si>
  <si>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</si>
  <si>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</si>
  <si>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Valor Total</t>
  </si>
  <si>
    <t>Comunicação Visual</t>
  </si>
  <si>
    <t>Paisagismo</t>
  </si>
  <si>
    <t>Arquitetura e Mobiliários</t>
  </si>
  <si>
    <t>Sonorização (auditório)</t>
  </si>
  <si>
    <t>Iluminação (auditório)</t>
  </si>
  <si>
    <t>Elementos Cenotécnicos (auditório)</t>
  </si>
  <si>
    <t>Drenagem</t>
  </si>
  <si>
    <t>Projeto de Climatização e Afins</t>
  </si>
  <si>
    <t>Projeto Hidrossanitário</t>
  </si>
  <si>
    <t>Projeto de Fundação e Contenção</t>
  </si>
  <si>
    <t>Projeto Estrutural</t>
  </si>
  <si>
    <t xml:space="preserve">Projeto de Proteção e Combate a Incêndio e Pânico </t>
  </si>
  <si>
    <t>Projeto de Circulação Vertical (Circulação Mecânica)</t>
  </si>
  <si>
    <t>Instalações Elétricas</t>
  </si>
  <si>
    <t>Cabeamento Estruturado, Lógica e Telefonia</t>
  </si>
  <si>
    <t>Projeto Completo de Sistemas de Proteção contra Descargas Atmosféricas (SPDA)</t>
  </si>
  <si>
    <t>Projeto Completo de Vigilância, Alarme e CFTV</t>
  </si>
  <si>
    <t>Projeto Completo de Instalações de Gás Combustível</t>
  </si>
  <si>
    <t>Planilha</t>
  </si>
  <si>
    <t>1.1</t>
  </si>
  <si>
    <t>3.1</t>
  </si>
  <si>
    <t>Mediana</t>
  </si>
  <si>
    <t>Descrição</t>
  </si>
  <si>
    <t>GEOPROJETOS</t>
  </si>
  <si>
    <t>SUDESTE</t>
  </si>
  <si>
    <t>IPGEO</t>
  </si>
  <si>
    <t>S&amp;S</t>
  </si>
  <si>
    <t>Estudo e levantamento topográfico</t>
  </si>
  <si>
    <t>Estudo geológico</t>
  </si>
  <si>
    <t>Execução de sondagens</t>
  </si>
  <si>
    <t>Projeto geotécnico</t>
  </si>
  <si>
    <t>Proposta de contenção de talude</t>
  </si>
  <si>
    <t>Valor total</t>
  </si>
  <si>
    <t>PLANILHA ORÇAMENTÁRIA</t>
  </si>
  <si>
    <t>ÓRGÃO CONTRATANTE:</t>
  </si>
  <si>
    <t>UNIVERSIDADE FEDERAL DO ESPÍRITO SANTO - UFES</t>
  </si>
  <si>
    <t>REFERENCIAL DE PREÇO</t>
  </si>
  <si>
    <t>DATA BASE</t>
  </si>
  <si>
    <t>SINAPI</t>
  </si>
  <si>
    <t>DESONERADO</t>
  </si>
  <si>
    <t>OBRA:</t>
  </si>
  <si>
    <t>NEBES - Campus Alegre</t>
  </si>
  <si>
    <t>DER</t>
  </si>
  <si>
    <t>Revisão:</t>
  </si>
  <si>
    <t>R04</t>
  </si>
  <si>
    <t>BDI:</t>
  </si>
  <si>
    <t>BDI Diferenciado</t>
  </si>
  <si>
    <t>LOCAL:</t>
  </si>
  <si>
    <t>DESCRIÇÃO:</t>
  </si>
  <si>
    <t>Campus Alegre</t>
  </si>
  <si>
    <t>Contratação de Estudo Geotécnico e elaboração de projeto básico e executivo</t>
  </si>
  <si>
    <t>ESTUDO GEOTÉCNICO</t>
  </si>
  <si>
    <t>1.2</t>
  </si>
  <si>
    <t>1.3</t>
  </si>
  <si>
    <t>1.4</t>
  </si>
  <si>
    <t>1.5</t>
  </si>
  <si>
    <t>und</t>
  </si>
  <si>
    <t>Preço unitário</t>
  </si>
  <si>
    <t>Preço total</t>
  </si>
  <si>
    <t>Quant</t>
  </si>
  <si>
    <t>Unidade</t>
  </si>
  <si>
    <t>Subtotal</t>
  </si>
  <si>
    <t>DESCRIÇÃO DO SERVIÇO</t>
  </si>
  <si>
    <t>ITEM</t>
  </si>
  <si>
    <t>PROJETO BÁSICO E EXECUTIVO</t>
  </si>
  <si>
    <t>Subtotal itens 2 e 3</t>
  </si>
  <si>
    <t>Total</t>
  </si>
  <si>
    <t>DATA:</t>
  </si>
  <si>
    <t>Dezembro de 2024</t>
  </si>
  <si>
    <t>CRONOGRAMA FÍSICO-FINANCEIRO</t>
  </si>
  <si>
    <t>SERVIÇO</t>
  </si>
  <si>
    <t>VALORES DO ITEM</t>
  </si>
  <si>
    <t>MÊS</t>
  </si>
  <si>
    <t>R$</t>
  </si>
  <si>
    <t>%</t>
  </si>
  <si>
    <t>TOTAL GERAL</t>
  </si>
  <si>
    <t>VALOR DO SERVIÇO EXECUTADO NO MÊS</t>
  </si>
  <si>
    <t>PORCENTAGEM</t>
  </si>
  <si>
    <t>VALOR ACUMULADO DOS SERVIÇOS EXECUTADOS</t>
  </si>
  <si>
    <t>PORCENTAGEM ACUMULADO</t>
  </si>
  <si>
    <t>Contratação de Estudo Geotécnico e Projeto Básico e Executivo</t>
  </si>
  <si>
    <t>Estudo geotécnico</t>
  </si>
  <si>
    <t>Projeto de Circulação vertical (Circulação mecânica)</t>
  </si>
  <si>
    <t>Planilha orçamentária</t>
  </si>
  <si>
    <t>1° mês</t>
  </si>
  <si>
    <t>2° mês</t>
  </si>
  <si>
    <t>3° mês</t>
  </si>
  <si>
    <t>4° mês</t>
  </si>
  <si>
    <t>5° mês</t>
  </si>
  <si>
    <t xml:space="preserve">Projeto arquitetônico </t>
  </si>
  <si>
    <t>Projetos complementares</t>
  </si>
  <si>
    <t>6° mês</t>
  </si>
  <si>
    <t>7° mês</t>
  </si>
  <si>
    <t xml:space="preserve">1° </t>
  </si>
  <si>
    <t xml:space="preserve">2° </t>
  </si>
  <si>
    <t>8° mês</t>
  </si>
  <si>
    <t>Projeto arquitetônico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</si>
  <si>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</si>
  <si>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</si>
  <si>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</si>
  <si>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</si>
  <si>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</si>
  <si>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</si>
  <si>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</si>
  <si>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</si>
  <si>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</si>
  <si>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</si>
  <si>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</si>
  <si>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</si>
  <si>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</si>
  <si>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</si>
  <si>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</si>
  <si>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</si>
  <si>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</si>
  <si>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Alegre/ES, dezembro de 2024</t>
  </si>
  <si>
    <t>Obs: Os prazo apresentados contemplam a entrega dos projetos e a análise da equipe da DIS.</t>
  </si>
  <si>
    <t>LEGENDA</t>
  </si>
  <si>
    <t>Projeto básico</t>
  </si>
  <si>
    <t>Projeto executivo e planilha Fase 1</t>
  </si>
  <si>
    <t>Projeto executivo e planilha Fase 2</t>
  </si>
  <si>
    <t>% acumulada</t>
  </si>
  <si>
    <t>Faixa</t>
  </si>
  <si>
    <t>Valor</t>
  </si>
  <si>
    <t>item</t>
  </si>
  <si>
    <t>A</t>
  </si>
  <si>
    <t>até 50%</t>
  </si>
  <si>
    <t>B</t>
  </si>
  <si>
    <t>até 80%</t>
  </si>
  <si>
    <t>C</t>
  </si>
  <si>
    <t>até 100%</t>
  </si>
  <si>
    <t>Projeto estrutural</t>
  </si>
  <si>
    <t>Instalações elétricas</t>
  </si>
  <si>
    <t>Projeto de Fundação e contenção</t>
  </si>
  <si>
    <t>Comunicação visual</t>
  </si>
  <si>
    <t>DESCRIÇÃO DOS SERVIÇOS</t>
  </si>
  <si>
    <t>PLANILHA DA CURVA ABC</t>
  </si>
  <si>
    <t>DESCRIÇÃO: Elaboração de Estudo Geotécnico e Projeto Básico e Executivo</t>
  </si>
  <si>
    <t>Data:</t>
  </si>
  <si>
    <t>LOCAL: Alegre/ES</t>
  </si>
  <si>
    <t>ÓRGÃO CONTRATANTE: UNIVERSIDADE FEDERAL DO ESPÍRITO SANTO</t>
  </si>
  <si>
    <t>2.2.18</t>
  </si>
  <si>
    <t>Arquitetura e mobiliários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</si>
</sst>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26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sz val="9"/>
      <color rgb="FF000000"/>
      <name val="Arial"/>
      <family val="2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 Light"/>
      <family val="2"/>
      <scheme val="major"/>
    </font>
    <font>
      <sz val="10"/>
      <color theme="1"/>
      <name val="Calibri"/>
      <family val="2"/>
      <scheme val="minor"/>
    </font>
    <font>
      <sz val="10"/>
      <color rgb="FF000000"/>
      <name val="Calibri Light"/>
      <family val="2"/>
      <scheme val="major"/>
    </font>
  </fonts>
  <fills count="1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D866"/>
      </patternFill>
    </fill>
    <fill>
      <patternFill patternType="solid">
        <fgColor rgb="FFBFBFBF"/>
      </patternFill>
    </fill>
    <fill>
      <patternFill patternType="solid">
        <fgColor rgb="FFC8C8C8"/>
      </patternFill>
    </fill>
    <fill>
      <patternFill patternType="solid">
        <fgColor rgb="FFEDEDED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</cellStyleXfs>
  <cellXfs count="15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4" fontId="11" fillId="3" borderId="0" xfId="0" applyNumberFormat="1" applyFont="1" applyFill="1" applyAlignment="1">
      <alignment horizontal="center" vertical="center" wrapText="1"/>
    </xf>
    <xf numFmtId="44" fontId="7" fillId="3" borderId="5" xfId="0" applyNumberFormat="1" applyFont="1" applyFill="1" applyBorder="1" applyAlignment="1">
      <alignment horizontal="center" vertical="center" wrapText="1"/>
    </xf>
    <xf numFmtId="44" fontId="7" fillId="3" borderId="0" xfId="0" applyNumberFormat="1" applyFont="1" applyFill="1" applyAlignment="1">
      <alignment horizontal="center" vertical="center" wrapText="1"/>
    </xf>
    <xf numFmtId="44" fontId="9" fillId="0" borderId="5" xfId="0" applyNumberFormat="1" applyFont="1" applyBorder="1" applyAlignment="1">
      <alignment horizontal="center" vertical="center" wrapText="1"/>
    </xf>
    <xf numFmtId="44" fontId="9" fillId="0" borderId="0" xfId="0" applyNumberFormat="1" applyFont="1" applyAlignment="1">
      <alignment horizontal="center" vertical="center" wrapText="1"/>
    </xf>
    <xf numFmtId="4" fontId="7" fillId="0" borderId="2" xfId="0" applyNumberFormat="1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horizontal="right" vertical="center" wrapText="1"/>
    </xf>
    <xf numFmtId="0" fontId="8" fillId="0" borderId="2" xfId="0" applyFont="1" applyBorder="1"/>
    <xf numFmtId="10" fontId="10" fillId="0" borderId="2" xfId="0" applyNumberFormat="1" applyFont="1" applyBorder="1" applyAlignment="1">
      <alignment horizontal="center"/>
    </xf>
    <xf numFmtId="44" fontId="10" fillId="0" borderId="2" xfId="0" applyNumberFormat="1" applyFont="1" applyBorder="1"/>
    <xf numFmtId="10" fontId="10" fillId="0" borderId="0" xfId="0" applyNumberFormat="1" applyFont="1" applyAlignment="1">
      <alignment horizontal="center"/>
    </xf>
    <xf numFmtId="4" fontId="11" fillId="0" borderId="0" xfId="0" applyNumberFormat="1" applyFont="1" applyAlignment="1">
      <alignment horizontal="center" vertical="center" wrapText="1"/>
    </xf>
    <xf numFmtId="44" fontId="7" fillId="0" borderId="0" xfId="0" applyNumberFormat="1" applyFont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5" borderId="1" xfId="0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3" fillId="0" borderId="1" xfId="0" applyFont="1" applyBorder="1" applyAlignment="1">
      <alignment vertical="center"/>
    </xf>
    <xf numFmtId="164" fontId="5" fillId="5" borderId="1" xfId="0" applyNumberFormat="1" applyFont="1" applyFill="1" applyBorder="1"/>
    <xf numFmtId="0" fontId="7" fillId="7" borderId="16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0" xfId="0" applyFont="1"/>
    <xf numFmtId="4" fontId="17" fillId="0" borderId="16" xfId="0" applyNumberFormat="1" applyFont="1" applyBorder="1" applyAlignment="1">
      <alignment horizontal="center" vertical="center" shrinkToFit="1"/>
    </xf>
    <xf numFmtId="10" fontId="17" fillId="0" borderId="16" xfId="0" applyNumberFormat="1" applyFont="1" applyBorder="1" applyAlignment="1">
      <alignment horizontal="center" vertical="center" shrinkToFit="1"/>
    </xf>
    <xf numFmtId="9" fontId="18" fillId="0" borderId="16" xfId="1" applyFont="1" applyFill="1" applyBorder="1" applyAlignment="1">
      <alignment horizontal="center" vertical="center" shrinkToFit="1"/>
    </xf>
    <xf numFmtId="0" fontId="12" fillId="9" borderId="16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4" fontId="20" fillId="0" borderId="16" xfId="0" applyNumberFormat="1" applyFont="1" applyBorder="1" applyAlignment="1">
      <alignment horizontal="center" vertical="center" shrinkToFit="1"/>
    </xf>
    <xf numFmtId="10" fontId="20" fillId="0" borderId="16" xfId="0" applyNumberFormat="1" applyFont="1" applyBorder="1" applyAlignment="1">
      <alignment horizontal="center" vertical="center" shrinkToFi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1" fontId="16" fillId="7" borderId="22" xfId="0" applyNumberFormat="1" applyFont="1" applyFill="1" applyBorder="1" applyAlignment="1">
      <alignment horizontal="center" vertical="center" shrinkToFit="1"/>
    </xf>
    <xf numFmtId="164" fontId="2" fillId="10" borderId="1" xfId="0" applyNumberFormat="1" applyFont="1" applyFill="1" applyBorder="1" applyAlignment="1">
      <alignment horizontal="center" vertical="center"/>
    </xf>
    <xf numFmtId="4" fontId="17" fillId="2" borderId="16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/>
    </xf>
    <xf numFmtId="4" fontId="23" fillId="0" borderId="16" xfId="0" applyNumberFormat="1" applyFont="1" applyBorder="1" applyAlignment="1">
      <alignment horizontal="center" vertical="center" shrinkToFit="1"/>
    </xf>
    <xf numFmtId="4" fontId="17" fillId="11" borderId="16" xfId="0" applyNumberFormat="1" applyFont="1" applyFill="1" applyBorder="1" applyAlignment="1">
      <alignment horizontal="center" vertical="center" shrinkToFit="1"/>
    </xf>
    <xf numFmtId="0" fontId="0" fillId="11" borderId="0" xfId="0" applyFill="1"/>
    <xf numFmtId="4" fontId="17" fillId="12" borderId="16" xfId="0" applyNumberFormat="1" applyFont="1" applyFill="1" applyBorder="1" applyAlignment="1">
      <alignment horizontal="center" vertical="center" shrinkToFit="1"/>
    </xf>
    <xf numFmtId="4" fontId="17" fillId="13" borderId="16" xfId="0" applyNumberFormat="1" applyFont="1" applyFill="1" applyBorder="1" applyAlignment="1">
      <alignment horizontal="center" vertical="center" shrinkToFit="1"/>
    </xf>
    <xf numFmtId="0" fontId="0" fillId="12" borderId="0" xfId="0" applyFill="1"/>
    <xf numFmtId="0" fontId="0" fillId="13" borderId="0" xfId="0" applyFill="1"/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/>
    <xf numFmtId="0" fontId="3" fillId="0" borderId="5" xfId="0" applyFont="1" applyBorder="1" applyAlignment="1">
      <alignment vertical="center"/>
    </xf>
    <xf numFmtId="0" fontId="0" fillId="0" borderId="5" xfId="0" applyBorder="1"/>
    <xf numFmtId="0" fontId="3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24" fillId="0" borderId="5" xfId="0" applyFont="1" applyBorder="1"/>
    <xf numFmtId="164" fontId="0" fillId="0" borderId="5" xfId="0" applyNumberFormat="1" applyBorder="1"/>
    <xf numFmtId="10" fontId="0" fillId="0" borderId="5" xfId="1" applyNumberFormat="1" applyFont="1" applyBorder="1"/>
    <xf numFmtId="10" fontId="0" fillId="0" borderId="5" xfId="0" applyNumberFormat="1" applyBorder="1"/>
    <xf numFmtId="0" fontId="0" fillId="0" borderId="5" xfId="0" applyBorder="1" applyAlignment="1">
      <alignment horizontal="center"/>
    </xf>
    <xf numFmtId="17" fontId="0" fillId="0" borderId="0" xfId="0" applyNumberFormat="1"/>
    <xf numFmtId="164" fontId="12" fillId="0" borderId="5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4" fontId="7" fillId="3" borderId="6" xfId="0" applyNumberFormat="1" applyFont="1" applyFill="1" applyBorder="1" applyAlignment="1">
      <alignment horizontal="center" vertical="center" wrapText="1"/>
    </xf>
    <xf numFmtId="4" fontId="7" fillId="3" borderId="7" xfId="0" applyNumberFormat="1" applyFont="1" applyFill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left" vertical="center" wrapText="1"/>
    </xf>
    <xf numFmtId="4" fontId="9" fillId="0" borderId="8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left" vertical="center" wrapText="1"/>
    </xf>
    <xf numFmtId="44" fontId="7" fillId="3" borderId="6" xfId="0" applyNumberFormat="1" applyFont="1" applyFill="1" applyBorder="1" applyAlignment="1">
      <alignment horizontal="center" vertical="center" wrapText="1"/>
    </xf>
    <xf numFmtId="44" fontId="7" fillId="3" borderId="7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" fontId="11" fillId="3" borderId="6" xfId="0" applyNumberFormat="1" applyFont="1" applyFill="1" applyBorder="1" applyAlignment="1">
      <alignment horizontal="center" vertical="center" wrapText="1"/>
    </xf>
    <xf numFmtId="4" fontId="11" fillId="3" borderId="8" xfId="0" applyNumberFormat="1" applyFont="1" applyFill="1" applyBorder="1" applyAlignment="1">
      <alignment horizontal="center" vertical="center" wrapText="1"/>
    </xf>
    <xf numFmtId="4" fontId="11" fillId="3" borderId="7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4" fontId="9" fillId="0" borderId="9" xfId="0" applyNumberFormat="1" applyFont="1" applyBorder="1" applyAlignment="1">
      <alignment horizontal="center" vertical="center" wrapText="1"/>
    </xf>
    <xf numFmtId="4" fontId="9" fillId="0" borderId="10" xfId="0" applyNumberFormat="1" applyFont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4" fillId="0" borderId="5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7" fillId="7" borderId="21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14" fillId="6" borderId="19" xfId="0" applyFont="1" applyFill="1" applyBorder="1" applyAlignment="1">
      <alignment vertical="top" wrapText="1"/>
    </xf>
    <xf numFmtId="0" fontId="14" fillId="6" borderId="25" xfId="0" applyFont="1" applyFill="1" applyBorder="1" applyAlignment="1">
      <alignment vertical="top" wrapText="1"/>
    </xf>
    <xf numFmtId="0" fontId="14" fillId="6" borderId="13" xfId="0" applyFont="1" applyFill="1" applyBorder="1" applyAlignment="1">
      <alignment vertical="top" wrapText="1"/>
    </xf>
    <xf numFmtId="0" fontId="14" fillId="6" borderId="14" xfId="0" applyFont="1" applyFill="1" applyBorder="1" applyAlignment="1">
      <alignment vertical="top" wrapText="1"/>
    </xf>
    <xf numFmtId="0" fontId="22" fillId="6" borderId="13" xfId="0" applyFont="1" applyFill="1" applyBorder="1" applyAlignment="1">
      <alignment wrapText="1"/>
    </xf>
    <xf numFmtId="0" fontId="22" fillId="6" borderId="14" xfId="0" applyFont="1" applyFill="1" applyBorder="1" applyAlignment="1">
      <alignment wrapText="1"/>
    </xf>
    <xf numFmtId="1" fontId="17" fillId="0" borderId="21" xfId="0" applyNumberFormat="1" applyFont="1" applyBorder="1" applyAlignment="1">
      <alignment horizontal="center" vertical="center" shrinkToFit="1"/>
    </xf>
    <xf numFmtId="1" fontId="17" fillId="0" borderId="22" xfId="0" applyNumberFormat="1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4" fontId="25" fillId="0" borderId="21" xfId="0" applyNumberFormat="1" applyFont="1" applyBorder="1" applyAlignment="1">
      <alignment horizontal="center" vertical="center" shrinkToFit="1"/>
    </xf>
    <xf numFmtId="4" fontId="25" fillId="0" borderId="22" xfId="0" applyNumberFormat="1" applyFont="1" applyBorder="1" applyAlignment="1">
      <alignment horizontal="center" vertical="center" shrinkToFit="1"/>
    </xf>
    <xf numFmtId="10" fontId="17" fillId="0" borderId="21" xfId="0" applyNumberFormat="1" applyFont="1" applyBorder="1" applyAlignment="1">
      <alignment horizontal="center" vertical="center" shrinkToFit="1"/>
    </xf>
    <xf numFmtId="10" fontId="17" fillId="0" borderId="22" xfId="0" applyNumberFormat="1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right" vertical="center" wrapText="1"/>
    </xf>
    <xf numFmtId="0" fontId="15" fillId="0" borderId="14" xfId="0" applyFont="1" applyBorder="1" applyAlignment="1">
      <alignment horizontal="right" vertical="center" wrapText="1"/>
    </xf>
    <xf numFmtId="0" fontId="15" fillId="0" borderId="15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</cellXfs>
  <cellStyles count="5">
    <cellStyle name="Moeda 2" xfId="3"/>
    <cellStyle name="Normal" xfId="0" builtinId="0"/>
    <cellStyle name="Normal 2" xfId="4"/>
    <cellStyle name="Porcentagem" xfId="1" builtinId="5"/>
    <cellStyle name="Vírgul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Curva ABC</a:t>
            </a:r>
          </a:p>
        </c:rich>
      </c:tx>
      <c:layout/>
      <c:spPr>
        <a:noFill/>
        <a:ln>
          <a:noFill/>
        </a:ln>
        <a:effectLst/>
      </c:spPr>
    </c:title>
    <c:plotArea>
      <c:layout>
        <c:manualLayout>
          <c:layoutTarget val="inner"/>
          <c:xMode val="edge"/>
          <c:yMode val="edge"/>
          <c:x val="0.11396848561750969"/>
          <c:y val="0.30721651814907092"/>
          <c:w val="0.76963643856663377"/>
          <c:h val="0.5689308943147553"/>
        </c:manualLayout>
      </c:layout>
      <c:barChart>
        <c:barDir val="col"/>
        <c:grouping val="clustered"/>
        <c:ser>
          <c:idx val="0"/>
          <c:order val="0"/>
          <c:tx>
            <c:v>%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'Curva ABC'!$B$6:$B$29</c:f>
              <c:strCache>
                <c:ptCount val="24"/>
                <c:pt idx="0">
                  <c:v>2.1</c:v>
                </c:pt>
                <c:pt idx="1">
                  <c:v>2.2.2</c:v>
                </c:pt>
                <c:pt idx="2">
                  <c:v>1.3</c:v>
                </c:pt>
                <c:pt idx="3">
                  <c:v>2.2.13</c:v>
                </c:pt>
                <c:pt idx="4">
                  <c:v>3.1</c:v>
                </c:pt>
                <c:pt idx="5">
                  <c:v>2.2.18</c:v>
                </c:pt>
                <c:pt idx="6">
                  <c:v>1.2</c:v>
                </c:pt>
                <c:pt idx="7">
                  <c:v>2.2.4</c:v>
                </c:pt>
                <c:pt idx="8">
                  <c:v>2.2.1</c:v>
                </c:pt>
                <c:pt idx="9">
                  <c:v>1.4</c:v>
                </c:pt>
                <c:pt idx="10">
                  <c:v>1.1</c:v>
                </c:pt>
                <c:pt idx="11">
                  <c:v>2.2.3</c:v>
                </c:pt>
                <c:pt idx="12">
                  <c:v>2.2.12</c:v>
                </c:pt>
                <c:pt idx="13">
                  <c:v>2.2.5</c:v>
                </c:pt>
                <c:pt idx="14">
                  <c:v>2.2.17</c:v>
                </c:pt>
                <c:pt idx="15">
                  <c:v>2.2.6</c:v>
                </c:pt>
                <c:pt idx="16">
                  <c:v>2.2.9</c:v>
                </c:pt>
                <c:pt idx="17">
                  <c:v>2.2.14</c:v>
                </c:pt>
                <c:pt idx="18">
                  <c:v>2.2.8</c:v>
                </c:pt>
                <c:pt idx="19">
                  <c:v>2.2.15</c:v>
                </c:pt>
                <c:pt idx="20">
                  <c:v>1.5</c:v>
                </c:pt>
                <c:pt idx="21">
                  <c:v>2.2.7</c:v>
                </c:pt>
                <c:pt idx="22">
                  <c:v>2.2.10</c:v>
                </c:pt>
                <c:pt idx="23">
                  <c:v>2.2.11</c:v>
                </c:pt>
              </c:strCache>
            </c:strRef>
          </c:cat>
          <c:val>
            <c:numRef>
              <c:f>'Curva ABC'!$E$6:$E$29</c:f>
              <c:numCache>
                <c:formatCode>0.00%</c:formatCode>
                <c:ptCount val="24"/>
                <c:pt idx="0">
                  <c:v>0.17745575473485226</c:v>
                </c:pt>
                <c:pt idx="1">
                  <c:v>6.916741349324354E-2</c:v>
                </c:pt>
                <c:pt idx="2">
                  <c:v>6.856245069301109E-2</c:v>
                </c:pt>
                <c:pt idx="3">
                  <c:v>5.8883045889291878E-2</c:v>
                </c:pt>
                <c:pt idx="4">
                  <c:v>5.6463194688362077E-2</c:v>
                </c:pt>
                <c:pt idx="5">
                  <c:v>5.6463194688362077E-2</c:v>
                </c:pt>
                <c:pt idx="6">
                  <c:v>5.4712835653022852E-2</c:v>
                </c:pt>
                <c:pt idx="7">
                  <c:v>5.1623492286502475E-2</c:v>
                </c:pt>
                <c:pt idx="8">
                  <c:v>4.9606949619060967E-2</c:v>
                </c:pt>
                <c:pt idx="9">
                  <c:v>4.5272455684760821E-2</c:v>
                </c:pt>
                <c:pt idx="10">
                  <c:v>4.0936638898470823E-2</c:v>
                </c:pt>
                <c:pt idx="11">
                  <c:v>3.5894459480458753E-2</c:v>
                </c:pt>
                <c:pt idx="12">
                  <c:v>3.5491150946970453E-2</c:v>
                </c:pt>
                <c:pt idx="13">
                  <c:v>2.7223326010460288E-2</c:v>
                </c:pt>
                <c:pt idx="14">
                  <c:v>2.4198512009298033E-2</c:v>
                </c:pt>
                <c:pt idx="15">
                  <c:v>2.2585277875344832E-2</c:v>
                </c:pt>
                <c:pt idx="16">
                  <c:v>1.9499967594159333E-2</c:v>
                </c:pt>
                <c:pt idx="17">
                  <c:v>1.7745575473485226E-2</c:v>
                </c:pt>
                <c:pt idx="18">
                  <c:v>1.7578444417207673E-2</c:v>
                </c:pt>
                <c:pt idx="19">
                  <c:v>1.6132341339532022E-2</c:v>
                </c:pt>
                <c:pt idx="20">
                  <c:v>1.4075871127275178E-2</c:v>
                </c:pt>
                <c:pt idx="21">
                  <c:v>1.2534829220816382E-2</c:v>
                </c:pt>
                <c:pt idx="22">
                  <c:v>1.1695947471160716E-2</c:v>
                </c:pt>
                <c:pt idx="23">
                  <c:v>9.2760962702309133E-3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51-432C-9122-098FBFFF7B0A}"/>
            </c:ext>
          </c:extLst>
        </c:ser>
        <c:dLbls/>
        <c:axId val="186837248"/>
        <c:axId val="186835712"/>
      </c:barChart>
      <c:lineChart>
        <c:grouping val="standard"/>
        <c:ser>
          <c:idx val="1"/>
          <c:order val="1"/>
          <c:tx>
            <c:v>% acumulada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'Curva ABC'!$B$6:$B$29</c:f>
              <c:strCache>
                <c:ptCount val="24"/>
                <c:pt idx="0">
                  <c:v>2.1</c:v>
                </c:pt>
                <c:pt idx="1">
                  <c:v>2.2.2</c:v>
                </c:pt>
                <c:pt idx="2">
                  <c:v>1.3</c:v>
                </c:pt>
                <c:pt idx="3">
                  <c:v>2.2.13</c:v>
                </c:pt>
                <c:pt idx="4">
                  <c:v>3.1</c:v>
                </c:pt>
                <c:pt idx="5">
                  <c:v>2.2.18</c:v>
                </c:pt>
                <c:pt idx="6">
                  <c:v>1.2</c:v>
                </c:pt>
                <c:pt idx="7">
                  <c:v>2.2.4</c:v>
                </c:pt>
                <c:pt idx="8">
                  <c:v>2.2.1</c:v>
                </c:pt>
                <c:pt idx="9">
                  <c:v>1.4</c:v>
                </c:pt>
                <c:pt idx="10">
                  <c:v>1.1</c:v>
                </c:pt>
                <c:pt idx="11">
                  <c:v>2.2.3</c:v>
                </c:pt>
                <c:pt idx="12">
                  <c:v>2.2.12</c:v>
                </c:pt>
                <c:pt idx="13">
                  <c:v>2.2.5</c:v>
                </c:pt>
                <c:pt idx="14">
                  <c:v>2.2.17</c:v>
                </c:pt>
                <c:pt idx="15">
                  <c:v>2.2.6</c:v>
                </c:pt>
                <c:pt idx="16">
                  <c:v>2.2.9</c:v>
                </c:pt>
                <c:pt idx="17">
                  <c:v>2.2.14</c:v>
                </c:pt>
                <c:pt idx="18">
                  <c:v>2.2.8</c:v>
                </c:pt>
                <c:pt idx="19">
                  <c:v>2.2.15</c:v>
                </c:pt>
                <c:pt idx="20">
                  <c:v>1.5</c:v>
                </c:pt>
                <c:pt idx="21">
                  <c:v>2.2.7</c:v>
                </c:pt>
                <c:pt idx="22">
                  <c:v>2.2.10</c:v>
                </c:pt>
                <c:pt idx="23">
                  <c:v>2.2.11</c:v>
                </c:pt>
              </c:strCache>
            </c:strRef>
          </c:cat>
          <c:val>
            <c:numRef>
              <c:f>'Curva ABC'!$F$6:$F$29</c:f>
              <c:numCache>
                <c:formatCode>0.00%</c:formatCode>
                <c:ptCount val="24"/>
                <c:pt idx="0">
                  <c:v>0.17745575473485226</c:v>
                </c:pt>
                <c:pt idx="1">
                  <c:v>0.2466231682280958</c:v>
                </c:pt>
                <c:pt idx="2">
                  <c:v>0.31518561892110686</c:v>
                </c:pt>
                <c:pt idx="3">
                  <c:v>0.37406866481039874</c:v>
                </c:pt>
                <c:pt idx="4">
                  <c:v>0.43053185949876083</c:v>
                </c:pt>
                <c:pt idx="5">
                  <c:v>0.48699505418712291</c:v>
                </c:pt>
                <c:pt idx="6">
                  <c:v>0.54170788984014573</c:v>
                </c:pt>
                <c:pt idx="7">
                  <c:v>0.59333138212664815</c:v>
                </c:pt>
                <c:pt idx="8">
                  <c:v>0.64293833174570914</c:v>
                </c:pt>
                <c:pt idx="9">
                  <c:v>0.68821078743046993</c:v>
                </c:pt>
                <c:pt idx="10">
                  <c:v>0.72914742632894081</c:v>
                </c:pt>
                <c:pt idx="11">
                  <c:v>0.76504188580939958</c:v>
                </c:pt>
                <c:pt idx="12">
                  <c:v>0.80053303675637</c:v>
                </c:pt>
                <c:pt idx="13">
                  <c:v>0.82775636276683029</c:v>
                </c:pt>
                <c:pt idx="14">
                  <c:v>0.8519548747761283</c:v>
                </c:pt>
                <c:pt idx="15">
                  <c:v>0.87454015265147311</c:v>
                </c:pt>
                <c:pt idx="16">
                  <c:v>0.8940401202456324</c:v>
                </c:pt>
                <c:pt idx="17">
                  <c:v>0.91178569571911761</c:v>
                </c:pt>
                <c:pt idx="18">
                  <c:v>0.92936414013632529</c:v>
                </c:pt>
                <c:pt idx="19">
                  <c:v>0.9454964814758573</c:v>
                </c:pt>
                <c:pt idx="20">
                  <c:v>0.95957235260313245</c:v>
                </c:pt>
                <c:pt idx="21">
                  <c:v>0.97210718182394884</c:v>
                </c:pt>
                <c:pt idx="22">
                  <c:v>0.9838031292951096</c:v>
                </c:pt>
                <c:pt idx="23">
                  <c:v>0.99307922556534056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51-432C-9122-098FBFFF7B0A}"/>
            </c:ext>
          </c:extLst>
        </c:ser>
        <c:dLbls/>
        <c:marker val="1"/>
        <c:axId val="186824192"/>
        <c:axId val="186825728"/>
      </c:lineChart>
      <c:catAx>
        <c:axId val="18682419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6825728"/>
        <c:crosses val="autoZero"/>
        <c:auto val="1"/>
        <c:lblAlgn val="ctr"/>
        <c:lblOffset val="100"/>
      </c:catAx>
      <c:valAx>
        <c:axId val="1868257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6824192"/>
        <c:crosses val="autoZero"/>
        <c:crossBetween val="between"/>
      </c:valAx>
      <c:valAx>
        <c:axId val="186835712"/>
        <c:scaling>
          <c:orientation val="minMax"/>
        </c:scaling>
        <c:axPos val="r"/>
        <c:numFmt formatCode="0.00%" sourceLinked="1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6837248"/>
        <c:crosses val="max"/>
        <c:crossBetween val="between"/>
      </c:valAx>
      <c:catAx>
        <c:axId val="186837248"/>
        <c:scaling>
          <c:orientation val="minMax"/>
        </c:scaling>
        <c:delete val="1"/>
        <c:axPos val="b"/>
        <c:numFmt formatCode="General" sourceLinked="1"/>
        <c:tickLblPos val="nextTo"/>
        <c:crossAx val="186835712"/>
        <c:crosses val="autoZero"/>
        <c:auto val="1"/>
        <c:lblAlgn val="ctr"/>
        <c:lblOffset val="10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1779760442985434"/>
          <c:y val="0.13107470335500682"/>
          <c:w val="0.32530199316107516"/>
          <c:h val="6.9206885360777473E-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123825</xdr:colOff>
      <xdr:row>0</xdr:row>
      <xdr:rowOff>1</xdr:rowOff>
    </xdr:from>
    <xdr:ext cx="914400" cy="796392"/>
    <xdr:pic>
      <xdr:nvPicPr>
        <xdr:cNvPr id="3" name="image1.jpeg">
          <a:extLst>
            <a:ext uri="{FF2B5EF4-FFF2-40B4-BE49-F238E27FC236}">
              <a16:creationId xmlns:a16="http://schemas.microsoft.com/office/drawing/2014/main" xmlns="" id="{D0475CB1-820F-4C28-92EB-FC6962557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115050" y="1"/>
          <a:ext cx="914400" cy="7963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1799208</xdr:colOff>
      <xdr:row>32</xdr:row>
      <xdr:rowOff>52366</xdr:rowOff>
    </xdr:from>
    <xdr:to>
      <xdr:col>5</xdr:col>
      <xdr:colOff>573444</xdr:colOff>
      <xdr:row>48</xdr:row>
      <xdr:rowOff>38877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3C786153-2011-E420-4C43-60D5B6F8E0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428625</xdr:colOff>
      <xdr:row>0</xdr:row>
      <xdr:rowOff>114301</xdr:rowOff>
    </xdr:from>
    <xdr:ext cx="831167" cy="723900"/>
    <xdr:pic>
      <xdr:nvPicPr>
        <xdr:cNvPr id="3" name="image1.jpeg">
          <a:extLst>
            <a:ext uri="{FF2B5EF4-FFF2-40B4-BE49-F238E27FC236}">
              <a16:creationId xmlns:a16="http://schemas.microsoft.com/office/drawing/2014/main" xmlns="" id="{17181C44-3CAA-4639-B612-5DAB6CA78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38225" y="114301"/>
          <a:ext cx="831167" cy="723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ET28"/>
  <sheetViews>
    <sheetView zoomScale="85" zoomScaleNormal="85" workbookViewId="0">
      <pane ySplit="2" topLeftCell="A18" activePane="bottomLeft" state="frozen"/>
      <selection pane="bottomLeft" activeCell="R27" sqref="R27"/>
    </sheetView>
  </sheetViews>
  <sheetFormatPr defaultRowHeight="27" customHeight="1"/>
  <cols>
    <col min="1" max="2" width="9.140625" style="1"/>
    <col min="3" max="3" width="11.5703125" style="1" customWidth="1"/>
    <col min="4" max="4" width="13" style="1" customWidth="1"/>
    <col min="5" max="5" width="12.42578125" style="1" customWidth="1"/>
    <col min="6" max="6" width="11.42578125" style="1" customWidth="1"/>
    <col min="7" max="7" width="9.140625" style="1"/>
    <col min="8" max="8" width="11.42578125" style="1" customWidth="1"/>
    <col min="9" max="9" width="9.140625" style="1"/>
    <col min="10" max="10" width="11.42578125" style="1" customWidth="1"/>
    <col min="11" max="11" width="9.140625" style="1"/>
    <col min="12" max="12" width="11.42578125" style="1" customWidth="1"/>
    <col min="13" max="13" width="9.140625" style="1"/>
    <col min="14" max="14" width="11.42578125" style="1" customWidth="1"/>
    <col min="15" max="15" width="9.140625" style="1"/>
    <col min="16" max="16" width="11.42578125" style="1" customWidth="1"/>
    <col min="17" max="17" width="9.140625" style="1"/>
    <col min="18" max="18" width="21.42578125" style="2" customWidth="1"/>
    <col min="19" max="16384" width="9.140625" style="1"/>
  </cols>
  <sheetData>
    <row r="1" spans="1:16374" ht="27" customHeight="1">
      <c r="A1" s="84"/>
      <c r="B1" s="86" t="s">
        <v>54</v>
      </c>
      <c r="C1" s="87"/>
      <c r="D1" s="87"/>
      <c r="E1" s="87"/>
      <c r="F1" s="87"/>
      <c r="G1" s="87"/>
      <c r="H1" s="87"/>
      <c r="I1" s="88"/>
      <c r="J1" s="7"/>
      <c r="K1" s="7"/>
      <c r="L1" s="7"/>
      <c r="M1" s="7"/>
      <c r="N1" s="7"/>
      <c r="O1" s="7"/>
      <c r="P1" s="7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</row>
    <row r="2" spans="1:16374" ht="27" customHeight="1">
      <c r="A2" s="85"/>
      <c r="B2" s="74" t="s">
        <v>55</v>
      </c>
      <c r="C2" s="75"/>
      <c r="D2" s="76" t="s">
        <v>56</v>
      </c>
      <c r="E2" s="77"/>
      <c r="F2" s="78"/>
      <c r="G2" s="79" t="s">
        <v>57</v>
      </c>
      <c r="H2" s="80"/>
      <c r="I2" s="8" t="s">
        <v>58</v>
      </c>
      <c r="J2" s="9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</row>
    <row r="3" spans="1:16374" ht="27" customHeight="1">
      <c r="A3" s="85"/>
      <c r="B3" s="74"/>
      <c r="C3" s="75"/>
      <c r="D3" s="76"/>
      <c r="E3" s="77"/>
      <c r="F3" s="78"/>
      <c r="G3" s="10" t="s">
        <v>59</v>
      </c>
      <c r="H3" s="10" t="s">
        <v>60</v>
      </c>
      <c r="I3" s="10">
        <v>44044</v>
      </c>
      <c r="J3" s="11"/>
      <c r="K3" s="11"/>
      <c r="L3" s="11"/>
      <c r="M3" s="11"/>
      <c r="N3" s="11"/>
      <c r="O3" s="11"/>
      <c r="P3" s="11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</row>
    <row r="4" spans="1:16374" ht="27" customHeight="1">
      <c r="A4" s="85"/>
      <c r="B4" s="74" t="s">
        <v>61</v>
      </c>
      <c r="C4" s="75"/>
      <c r="D4" s="81" t="s">
        <v>62</v>
      </c>
      <c r="E4" s="82"/>
      <c r="F4" s="83"/>
      <c r="G4" s="10" t="s">
        <v>63</v>
      </c>
      <c r="H4" s="10" t="s">
        <v>60</v>
      </c>
      <c r="I4" s="10">
        <v>44060</v>
      </c>
      <c r="J4" s="11"/>
      <c r="K4" s="11"/>
      <c r="L4" s="11"/>
      <c r="M4" s="11"/>
      <c r="N4" s="11"/>
      <c r="O4" s="11"/>
      <c r="P4" s="11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</row>
    <row r="5" spans="1:16374" ht="27" customHeight="1">
      <c r="A5" s="85"/>
      <c r="B5" s="12" t="s">
        <v>64</v>
      </c>
      <c r="C5" s="13" t="s">
        <v>65</v>
      </c>
      <c r="D5" s="14" t="s">
        <v>66</v>
      </c>
      <c r="E5" s="15"/>
      <c r="F5" s="15"/>
      <c r="G5" s="16">
        <v>0.3089837547410359</v>
      </c>
      <c r="H5" s="17" t="s">
        <v>67</v>
      </c>
      <c r="I5" s="16">
        <v>0.20925856497550344</v>
      </c>
      <c r="J5" s="18"/>
      <c r="K5" s="18"/>
      <c r="L5" s="18"/>
      <c r="M5" s="18"/>
      <c r="N5" s="18"/>
      <c r="O5" s="18"/>
      <c r="P5" s="18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</row>
    <row r="6" spans="1:16374" ht="27" customHeight="1">
      <c r="A6" s="89" t="s">
        <v>2</v>
      </c>
      <c r="B6" s="90"/>
      <c r="C6" s="91" t="s">
        <v>117</v>
      </c>
      <c r="D6" s="92"/>
      <c r="E6" s="93"/>
      <c r="F6" s="69"/>
      <c r="G6" s="69"/>
      <c r="H6" s="17"/>
      <c r="I6" s="16"/>
      <c r="J6" s="18"/>
      <c r="K6" s="18"/>
      <c r="L6" s="18"/>
      <c r="M6" s="18"/>
      <c r="N6" s="18"/>
      <c r="O6" s="18"/>
      <c r="P6" s="18"/>
      <c r="Q6" s="6"/>
      <c r="R6" s="4">
        <v>220000</v>
      </c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</row>
    <row r="7" spans="1:16374" ht="27" customHeight="1">
      <c r="A7" s="70" t="s">
        <v>2</v>
      </c>
      <c r="B7" s="70"/>
      <c r="C7" s="73" t="s">
        <v>21</v>
      </c>
      <c r="D7" s="73"/>
      <c r="E7" s="73"/>
      <c r="F7" s="69">
        <v>36000</v>
      </c>
      <c r="G7" s="69"/>
      <c r="H7" s="66">
        <v>10010</v>
      </c>
      <c r="I7" s="66"/>
      <c r="J7" s="69">
        <v>48000</v>
      </c>
      <c r="K7" s="69"/>
      <c r="L7" s="69">
        <v>40000</v>
      </c>
      <c r="M7" s="69"/>
      <c r="N7" s="66">
        <v>65260.55</v>
      </c>
      <c r="O7" s="66"/>
      <c r="P7" s="69">
        <v>50000</v>
      </c>
      <c r="Q7" s="69"/>
      <c r="R7" s="4">
        <f>MEDIAN(F7,J7,L7,P7)</f>
        <v>44000</v>
      </c>
    </row>
    <row r="8" spans="1:16374" ht="27" customHeight="1">
      <c r="A8" s="70" t="s">
        <v>3</v>
      </c>
      <c r="B8" s="70"/>
      <c r="C8" s="73" t="s">
        <v>22</v>
      </c>
      <c r="D8" s="73"/>
      <c r="E8" s="73"/>
      <c r="F8" s="66">
        <v>43200</v>
      </c>
      <c r="G8" s="66"/>
      <c r="H8" s="66">
        <v>9496.5</v>
      </c>
      <c r="I8" s="66"/>
      <c r="J8" s="69">
        <v>73000</v>
      </c>
      <c r="K8" s="69"/>
      <c r="L8" s="69">
        <v>70000</v>
      </c>
      <c r="M8" s="69"/>
      <c r="N8" s="66">
        <v>45319.83</v>
      </c>
      <c r="O8" s="66"/>
      <c r="P8" s="69">
        <v>75000</v>
      </c>
      <c r="Q8" s="69"/>
      <c r="R8" s="4">
        <f>MEDIAN(J8,L8,P8)</f>
        <v>73000</v>
      </c>
    </row>
    <row r="9" spans="1:16374" ht="27" customHeight="1">
      <c r="A9" s="70" t="s">
        <v>4</v>
      </c>
      <c r="B9" s="70"/>
      <c r="C9" s="73" t="s">
        <v>23</v>
      </c>
      <c r="D9" s="73"/>
      <c r="E9" s="73"/>
      <c r="F9" s="66">
        <v>121140</v>
      </c>
      <c r="G9" s="66"/>
      <c r="H9" s="66">
        <v>15151.5</v>
      </c>
      <c r="I9" s="66"/>
      <c r="J9" s="69">
        <v>70000</v>
      </c>
      <c r="K9" s="69"/>
      <c r="L9" s="69">
        <v>65000</v>
      </c>
      <c r="M9" s="69"/>
      <c r="N9" s="66">
        <v>332103.71000000002</v>
      </c>
      <c r="O9" s="66"/>
      <c r="P9" s="69">
        <v>70000</v>
      </c>
      <c r="Q9" s="69"/>
      <c r="R9" s="43">
        <f>MEDIAN(J9,L9,P9)</f>
        <v>70000</v>
      </c>
    </row>
    <row r="10" spans="1:16374" ht="27" customHeight="1">
      <c r="A10" s="70" t="s">
        <v>5</v>
      </c>
      <c r="B10" s="70"/>
      <c r="C10" s="73" t="s">
        <v>24</v>
      </c>
      <c r="D10" s="73"/>
      <c r="E10" s="73"/>
      <c r="F10" s="66">
        <v>5384</v>
      </c>
      <c r="G10" s="66"/>
      <c r="H10" s="66">
        <v>6637.8</v>
      </c>
      <c r="I10" s="66"/>
      <c r="J10" s="69">
        <v>22000</v>
      </c>
      <c r="K10" s="69"/>
      <c r="L10" s="69">
        <v>15000</v>
      </c>
      <c r="M10" s="69"/>
      <c r="N10" s="66">
        <v>45319.83</v>
      </c>
      <c r="O10" s="66"/>
      <c r="P10" s="69">
        <v>26000</v>
      </c>
      <c r="Q10" s="69"/>
      <c r="R10" s="4">
        <f>MEDIAN(J10,L10,P10)</f>
        <v>22000</v>
      </c>
    </row>
    <row r="11" spans="1:16374" ht="27" customHeight="1">
      <c r="A11" s="70" t="s">
        <v>6</v>
      </c>
      <c r="B11" s="70"/>
      <c r="C11" s="73" t="s">
        <v>25</v>
      </c>
      <c r="D11" s="73"/>
      <c r="E11" s="73"/>
      <c r="F11" s="66">
        <v>5384</v>
      </c>
      <c r="G11" s="66"/>
      <c r="H11" s="66">
        <v>8460</v>
      </c>
      <c r="I11" s="66"/>
      <c r="J11" s="69">
        <v>20000</v>
      </c>
      <c r="K11" s="69"/>
      <c r="L11" s="69">
        <v>15000</v>
      </c>
      <c r="M11" s="69"/>
      <c r="N11" s="66">
        <v>45319.83</v>
      </c>
      <c r="O11" s="66"/>
      <c r="P11" s="69">
        <v>20000</v>
      </c>
      <c r="Q11" s="69"/>
      <c r="R11" s="4">
        <f>MEDIAN(J11,L11,P11)</f>
        <v>20000</v>
      </c>
    </row>
    <row r="12" spans="1:16374" ht="27" customHeight="1">
      <c r="A12" s="70" t="s">
        <v>7</v>
      </c>
      <c r="B12" s="70"/>
      <c r="C12" s="73" t="s">
        <v>26</v>
      </c>
      <c r="D12" s="73"/>
      <c r="E12" s="73"/>
      <c r="F12" s="66">
        <v>5384</v>
      </c>
      <c r="G12" s="66"/>
      <c r="H12" s="69">
        <v>8580</v>
      </c>
      <c r="I12" s="69"/>
      <c r="J12" s="69">
        <v>8500</v>
      </c>
      <c r="K12" s="69"/>
      <c r="L12" s="66">
        <v>5000</v>
      </c>
      <c r="M12" s="66"/>
      <c r="N12" s="66">
        <v>45319.83</v>
      </c>
      <c r="O12" s="66"/>
      <c r="P12" s="69">
        <v>10000</v>
      </c>
      <c r="Q12" s="69"/>
      <c r="R12" s="4">
        <f>MEDIAN(H12,J12,P12)</f>
        <v>8580</v>
      </c>
    </row>
    <row r="13" spans="1:16374" ht="27" customHeight="1">
      <c r="A13" s="70" t="s">
        <v>8</v>
      </c>
      <c r="B13" s="70"/>
      <c r="C13" s="73" t="s">
        <v>27</v>
      </c>
      <c r="D13" s="73"/>
      <c r="E13" s="73"/>
      <c r="F13" s="69">
        <v>31500</v>
      </c>
      <c r="G13" s="69"/>
      <c r="H13" s="66">
        <v>6142</v>
      </c>
      <c r="I13" s="66"/>
      <c r="J13" s="69">
        <v>30000</v>
      </c>
      <c r="K13" s="69"/>
      <c r="L13" s="66">
        <v>15000</v>
      </c>
      <c r="M13" s="66"/>
      <c r="N13" s="66">
        <v>82745.78</v>
      </c>
      <c r="O13" s="66"/>
      <c r="P13" s="69">
        <v>25000</v>
      </c>
      <c r="Q13" s="69"/>
      <c r="R13" s="4">
        <f>MEDIAN(F13,J13,P13)</f>
        <v>30000</v>
      </c>
    </row>
    <row r="14" spans="1:16374" ht="27" customHeight="1">
      <c r="A14" s="70" t="s">
        <v>9</v>
      </c>
      <c r="B14" s="70"/>
      <c r="C14" s="73" t="s">
        <v>28</v>
      </c>
      <c r="D14" s="73"/>
      <c r="E14" s="73"/>
      <c r="F14" s="69">
        <v>44910</v>
      </c>
      <c r="G14" s="69"/>
      <c r="H14" s="66">
        <v>26000</v>
      </c>
      <c r="I14" s="66"/>
      <c r="J14" s="69">
        <v>35500</v>
      </c>
      <c r="K14" s="69"/>
      <c r="L14" s="69">
        <v>30000</v>
      </c>
      <c r="M14" s="69"/>
      <c r="N14" s="66">
        <v>68337.08</v>
      </c>
      <c r="O14" s="66"/>
      <c r="P14" s="69">
        <v>32000</v>
      </c>
      <c r="Q14" s="69"/>
      <c r="R14" s="4">
        <f>MEDIAN(F14,J14,L14,P14)</f>
        <v>33750</v>
      </c>
    </row>
    <row r="15" spans="1:16374" ht="27" customHeight="1">
      <c r="A15" s="70" t="s">
        <v>10</v>
      </c>
      <c r="B15" s="70"/>
      <c r="C15" s="73" t="s">
        <v>29</v>
      </c>
      <c r="D15" s="73"/>
      <c r="E15" s="73"/>
      <c r="F15" s="66">
        <v>103140</v>
      </c>
      <c r="G15" s="66"/>
      <c r="H15" s="66">
        <v>17190</v>
      </c>
      <c r="I15" s="66"/>
      <c r="J15" s="69">
        <v>44500</v>
      </c>
      <c r="K15" s="69"/>
      <c r="L15" s="69">
        <v>40000</v>
      </c>
      <c r="M15" s="69"/>
      <c r="N15" s="66">
        <v>156432.09</v>
      </c>
      <c r="O15" s="66"/>
      <c r="P15" s="69">
        <v>50000</v>
      </c>
      <c r="Q15" s="69"/>
      <c r="R15" s="4">
        <f>MEDIAN(J15,L15,P15)</f>
        <v>44500</v>
      </c>
    </row>
    <row r="16" spans="1:16374" ht="27" customHeight="1">
      <c r="A16" s="70" t="s">
        <v>11</v>
      </c>
      <c r="B16" s="70"/>
      <c r="C16" s="73" t="s">
        <v>30</v>
      </c>
      <c r="D16" s="73"/>
      <c r="E16" s="73"/>
      <c r="F16" s="69">
        <v>73620</v>
      </c>
      <c r="G16" s="69"/>
      <c r="H16" s="66">
        <v>48496.800000000003</v>
      </c>
      <c r="I16" s="66"/>
      <c r="J16" s="69">
        <v>60000</v>
      </c>
      <c r="K16" s="69"/>
      <c r="L16" s="69">
        <v>60000</v>
      </c>
      <c r="M16" s="69"/>
      <c r="N16" s="66">
        <v>251958.99</v>
      </c>
      <c r="O16" s="66"/>
      <c r="P16" s="69">
        <v>63000</v>
      </c>
      <c r="Q16" s="69"/>
      <c r="R16" s="4">
        <f>MEDIAN(F16,J16,L16,P16)</f>
        <v>61500</v>
      </c>
    </row>
    <row r="17" spans="1:18" ht="27" customHeight="1">
      <c r="A17" s="70" t="s">
        <v>12</v>
      </c>
      <c r="B17" s="70"/>
      <c r="C17" s="73" t="s">
        <v>31</v>
      </c>
      <c r="D17" s="73"/>
      <c r="E17" s="73"/>
      <c r="F17" s="69">
        <v>115740</v>
      </c>
      <c r="G17" s="69"/>
      <c r="H17" s="66">
        <v>28496.799999999999</v>
      </c>
      <c r="I17" s="66"/>
      <c r="J17" s="69">
        <v>84500</v>
      </c>
      <c r="K17" s="69"/>
      <c r="L17" s="69">
        <v>80000</v>
      </c>
      <c r="M17" s="69"/>
      <c r="N17" s="66">
        <v>252865.32</v>
      </c>
      <c r="O17" s="66"/>
      <c r="P17" s="69">
        <v>87000</v>
      </c>
      <c r="Q17" s="69"/>
      <c r="R17" s="4">
        <f>MEDIAN(F17,J17,L17,P17)</f>
        <v>85750</v>
      </c>
    </row>
    <row r="18" spans="1:18" ht="27" customHeight="1">
      <c r="A18" s="70" t="s">
        <v>13</v>
      </c>
      <c r="B18" s="70"/>
      <c r="C18" s="72" t="s">
        <v>32</v>
      </c>
      <c r="D18" s="72"/>
      <c r="E18" s="72"/>
      <c r="F18" s="69">
        <v>34290</v>
      </c>
      <c r="G18" s="69"/>
      <c r="H18" s="66">
        <v>10210.200000000001</v>
      </c>
      <c r="I18" s="66"/>
      <c r="J18" s="69">
        <v>20000</v>
      </c>
      <c r="K18" s="69"/>
      <c r="L18" s="66">
        <v>18000</v>
      </c>
      <c r="M18" s="66"/>
      <c r="N18" s="66">
        <v>108759.28</v>
      </c>
      <c r="O18" s="66"/>
      <c r="P18" s="69">
        <v>28000</v>
      </c>
      <c r="Q18" s="69"/>
      <c r="R18" s="4">
        <f>MEDIAN(F18,J18,P18)</f>
        <v>28000</v>
      </c>
    </row>
    <row r="19" spans="1:18" ht="27" customHeight="1">
      <c r="A19" s="70" t="s">
        <v>14</v>
      </c>
      <c r="B19" s="70"/>
      <c r="C19" s="72" t="s">
        <v>33</v>
      </c>
      <c r="D19" s="72"/>
      <c r="E19" s="72"/>
      <c r="F19" s="66">
        <v>22500</v>
      </c>
      <c r="G19" s="66"/>
      <c r="H19" s="69">
        <v>15540</v>
      </c>
      <c r="I19" s="69"/>
      <c r="J19" s="69">
        <v>13500</v>
      </c>
      <c r="K19" s="69"/>
      <c r="L19" s="66">
        <v>10000</v>
      </c>
      <c r="M19" s="66"/>
      <c r="N19" s="66">
        <v>72506.179999999993</v>
      </c>
      <c r="O19" s="66"/>
      <c r="P19" s="69">
        <v>17000</v>
      </c>
      <c r="Q19" s="69"/>
      <c r="R19" s="4">
        <f>MEDIAN(H19,J19,P19)</f>
        <v>15540</v>
      </c>
    </row>
    <row r="20" spans="1:18" ht="27" customHeight="1">
      <c r="A20" s="70" t="s">
        <v>15</v>
      </c>
      <c r="B20" s="70"/>
      <c r="C20" s="70" t="s">
        <v>34</v>
      </c>
      <c r="D20" s="70"/>
      <c r="E20" s="70"/>
      <c r="F20" s="66">
        <v>126990</v>
      </c>
      <c r="G20" s="66"/>
      <c r="H20" s="66">
        <v>31042</v>
      </c>
      <c r="I20" s="66"/>
      <c r="J20" s="69">
        <v>65000</v>
      </c>
      <c r="K20" s="69"/>
      <c r="L20" s="69">
        <v>60000</v>
      </c>
      <c r="M20" s="69"/>
      <c r="N20" s="66">
        <v>192685.18</v>
      </c>
      <c r="O20" s="66"/>
      <c r="P20" s="69">
        <v>64000</v>
      </c>
      <c r="Q20" s="69"/>
      <c r="R20" s="4">
        <f>MEDIAN(J20,L20,P20)</f>
        <v>64000</v>
      </c>
    </row>
    <row r="21" spans="1:18" ht="27" customHeight="1">
      <c r="A21" s="70" t="s">
        <v>16</v>
      </c>
      <c r="B21" s="70"/>
      <c r="C21" s="72" t="s">
        <v>35</v>
      </c>
      <c r="D21" s="72"/>
      <c r="E21" s="72"/>
      <c r="F21" s="66">
        <v>138870</v>
      </c>
      <c r="G21" s="66"/>
      <c r="H21" s="69">
        <v>18585.599999999999</v>
      </c>
      <c r="I21" s="69"/>
      <c r="J21" s="69">
        <v>25000</v>
      </c>
      <c r="K21" s="69"/>
      <c r="L21" s="69">
        <v>18000</v>
      </c>
      <c r="M21" s="69"/>
      <c r="N21" s="66">
        <v>96070.69</v>
      </c>
      <c r="O21" s="66"/>
      <c r="P21" s="69">
        <v>26000</v>
      </c>
      <c r="Q21" s="69"/>
      <c r="R21" s="4">
        <f>MEDIAN(H21,J21,L21,P21)</f>
        <v>21792.799999999999</v>
      </c>
    </row>
    <row r="22" spans="1:18" ht="27" customHeight="1">
      <c r="A22" s="70" t="s">
        <v>17</v>
      </c>
      <c r="B22" s="70"/>
      <c r="C22" s="72" t="s">
        <v>36</v>
      </c>
      <c r="D22" s="72"/>
      <c r="E22" s="72"/>
      <c r="F22" s="69">
        <v>28350</v>
      </c>
      <c r="G22" s="69"/>
      <c r="H22" s="66">
        <v>13986</v>
      </c>
      <c r="I22" s="66"/>
      <c r="J22" s="69">
        <v>20000</v>
      </c>
      <c r="K22" s="69"/>
      <c r="L22" s="69">
        <v>18000</v>
      </c>
      <c r="M22" s="69"/>
      <c r="N22" s="66">
        <v>83563.38</v>
      </c>
      <c r="O22" s="66"/>
      <c r="P22" s="69">
        <v>30000</v>
      </c>
      <c r="Q22" s="69"/>
      <c r="R22" s="4">
        <f>MEDIAN(F22,J22,L22,P22)</f>
        <v>24175</v>
      </c>
    </row>
    <row r="23" spans="1:18" ht="27" customHeight="1">
      <c r="A23" s="70" t="s">
        <v>18</v>
      </c>
      <c r="B23" s="70"/>
      <c r="C23" s="72" t="s">
        <v>37</v>
      </c>
      <c r="D23" s="72"/>
      <c r="E23" s="72"/>
      <c r="F23" s="66">
        <v>32400</v>
      </c>
      <c r="G23" s="66"/>
      <c r="H23" s="69">
        <v>12543</v>
      </c>
      <c r="I23" s="69"/>
      <c r="J23" s="69">
        <v>14500</v>
      </c>
      <c r="K23" s="69"/>
      <c r="L23" s="66">
        <v>8000</v>
      </c>
      <c r="M23" s="66"/>
      <c r="N23" s="66">
        <v>46403.96</v>
      </c>
      <c r="O23" s="66"/>
      <c r="P23" s="69">
        <v>16000</v>
      </c>
      <c r="Q23" s="69"/>
      <c r="R23" s="4">
        <f>MEDIAN(H23,J23,P23)</f>
        <v>14500</v>
      </c>
    </row>
    <row r="24" spans="1:18" ht="27" customHeight="1">
      <c r="A24" s="70" t="s">
        <v>19</v>
      </c>
      <c r="B24" s="70"/>
      <c r="C24" s="72" t="s">
        <v>38</v>
      </c>
      <c r="D24" s="72"/>
      <c r="E24" s="72"/>
      <c r="F24" s="69">
        <v>11250</v>
      </c>
      <c r="G24" s="69"/>
      <c r="H24" s="69">
        <v>13618</v>
      </c>
      <c r="I24" s="69"/>
      <c r="J24" s="69">
        <v>11500</v>
      </c>
      <c r="K24" s="69"/>
      <c r="L24" s="69">
        <v>10000</v>
      </c>
      <c r="M24" s="69"/>
      <c r="N24" s="66">
        <v>108759.28</v>
      </c>
      <c r="O24" s="66"/>
      <c r="P24" s="69">
        <v>13000</v>
      </c>
      <c r="Q24" s="69"/>
      <c r="R24" s="4">
        <f>MEDIAN(F24,H24,J24,L24,P24)</f>
        <v>11500</v>
      </c>
    </row>
    <row r="25" spans="1:18" ht="27" customHeight="1">
      <c r="A25" s="71">
        <v>3</v>
      </c>
      <c r="B25" s="71"/>
      <c r="C25" s="71" t="s">
        <v>39</v>
      </c>
      <c r="D25" s="71"/>
      <c r="E25" s="71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3"/>
    </row>
    <row r="26" spans="1:18" ht="27" customHeight="1">
      <c r="A26" s="70" t="s">
        <v>41</v>
      </c>
      <c r="B26" s="70"/>
      <c r="C26" s="70" t="s">
        <v>39</v>
      </c>
      <c r="D26" s="70"/>
      <c r="E26" s="70"/>
      <c r="F26" s="66">
        <v>41850</v>
      </c>
      <c r="G26" s="66"/>
      <c r="H26" s="66">
        <v>27927.599999999999</v>
      </c>
      <c r="I26" s="66"/>
      <c r="J26" s="69">
        <v>70000</v>
      </c>
      <c r="K26" s="69"/>
      <c r="L26" s="66">
        <v>50000</v>
      </c>
      <c r="M26" s="66"/>
      <c r="N26" s="69">
        <v>85738.559999999998</v>
      </c>
      <c r="O26" s="69"/>
      <c r="P26" s="69">
        <v>70000</v>
      </c>
      <c r="Q26" s="69"/>
      <c r="R26" s="4">
        <f>MEDIAN(J26,N26,P26)</f>
        <v>70000</v>
      </c>
    </row>
    <row r="27" spans="1:18" ht="27" customHeight="1">
      <c r="A27" s="70" t="s">
        <v>20</v>
      </c>
      <c r="B27" s="70"/>
      <c r="C27" s="70"/>
      <c r="D27" s="70"/>
      <c r="E27" s="70"/>
      <c r="F27" s="66">
        <v>1935000</v>
      </c>
      <c r="G27" s="66"/>
      <c r="H27" s="66">
        <v>395668.4</v>
      </c>
      <c r="I27" s="66"/>
      <c r="J27" s="66">
        <v>955500</v>
      </c>
      <c r="K27" s="66"/>
      <c r="L27" s="66">
        <v>850000</v>
      </c>
      <c r="M27" s="66"/>
      <c r="N27" s="66">
        <v>2600253.0299999998</v>
      </c>
      <c r="O27" s="66"/>
      <c r="P27" s="66">
        <v>997000</v>
      </c>
      <c r="Q27" s="66"/>
      <c r="R27" s="4">
        <f>SUM(R6:R26)</f>
        <v>962587.8</v>
      </c>
    </row>
    <row r="28" spans="1:18" ht="27" customHeight="1">
      <c r="F28" s="67"/>
      <c r="G28" s="68"/>
      <c r="H28" s="67"/>
      <c r="I28" s="68"/>
      <c r="J28" s="67"/>
      <c r="K28" s="68"/>
      <c r="L28" s="67"/>
      <c r="M28" s="68"/>
      <c r="N28" s="67"/>
      <c r="O28" s="68"/>
      <c r="P28" s="67"/>
      <c r="Q28" s="68"/>
    </row>
  </sheetData>
  <mergeCells count="185">
    <mergeCell ref="B2:C2"/>
    <mergeCell ref="D2:F2"/>
    <mergeCell ref="G2:H2"/>
    <mergeCell ref="B3:C3"/>
    <mergeCell ref="D3:F3"/>
    <mergeCell ref="B4:C4"/>
    <mergeCell ref="D4:F4"/>
    <mergeCell ref="A18:B18"/>
    <mergeCell ref="A19:B19"/>
    <mergeCell ref="A1:A5"/>
    <mergeCell ref="B1:I1"/>
    <mergeCell ref="F7:G7"/>
    <mergeCell ref="C13:E13"/>
    <mergeCell ref="C14:E14"/>
    <mergeCell ref="C15:E15"/>
    <mergeCell ref="A6:B6"/>
    <mergeCell ref="C6:E6"/>
    <mergeCell ref="F6:G6"/>
    <mergeCell ref="A20:B20"/>
    <mergeCell ref="A21:B21"/>
    <mergeCell ref="C7:E7"/>
    <mergeCell ref="C8:E8"/>
    <mergeCell ref="C9:E9"/>
    <mergeCell ref="A12:B12"/>
    <mergeCell ref="A13:B13"/>
    <mergeCell ref="A14:B14"/>
    <mergeCell ref="A15:B15"/>
    <mergeCell ref="A16:B16"/>
    <mergeCell ref="A17:B17"/>
    <mergeCell ref="A7:B7"/>
    <mergeCell ref="A8:B8"/>
    <mergeCell ref="A9:B9"/>
    <mergeCell ref="A10:B10"/>
    <mergeCell ref="A11:B11"/>
    <mergeCell ref="C16:E16"/>
    <mergeCell ref="C17:E17"/>
    <mergeCell ref="C18:E18"/>
    <mergeCell ref="C19:E19"/>
    <mergeCell ref="C20:E20"/>
    <mergeCell ref="C10:E10"/>
    <mergeCell ref="C11:E11"/>
    <mergeCell ref="C12:E12"/>
    <mergeCell ref="F20:G20"/>
    <mergeCell ref="F16:G16"/>
    <mergeCell ref="F17:G17"/>
    <mergeCell ref="F18:G18"/>
    <mergeCell ref="F19:G19"/>
    <mergeCell ref="H12:I12"/>
    <mergeCell ref="F14:G14"/>
    <mergeCell ref="F15:G15"/>
    <mergeCell ref="F8:G8"/>
    <mergeCell ref="F9:G9"/>
    <mergeCell ref="F10:G10"/>
    <mergeCell ref="F11:G11"/>
    <mergeCell ref="F12:G12"/>
    <mergeCell ref="F13:G13"/>
    <mergeCell ref="J15:K15"/>
    <mergeCell ref="H19:I19"/>
    <mergeCell ref="H20:I20"/>
    <mergeCell ref="J7:K7"/>
    <mergeCell ref="J8:K8"/>
    <mergeCell ref="J9:K9"/>
    <mergeCell ref="J10:K10"/>
    <mergeCell ref="J11:K11"/>
    <mergeCell ref="H13:I13"/>
    <mergeCell ref="H14:I14"/>
    <mergeCell ref="H15:I15"/>
    <mergeCell ref="H16:I16"/>
    <mergeCell ref="H17:I17"/>
    <mergeCell ref="H18:I18"/>
    <mergeCell ref="J18:K18"/>
    <mergeCell ref="J19:K19"/>
    <mergeCell ref="J20:K20"/>
    <mergeCell ref="J16:K16"/>
    <mergeCell ref="J17:K17"/>
    <mergeCell ref="H7:I7"/>
    <mergeCell ref="H8:I8"/>
    <mergeCell ref="H9:I9"/>
    <mergeCell ref="H10:I10"/>
    <mergeCell ref="H11:I11"/>
    <mergeCell ref="L7:M7"/>
    <mergeCell ref="L8:M8"/>
    <mergeCell ref="L9:M9"/>
    <mergeCell ref="L10:M10"/>
    <mergeCell ref="N10:O10"/>
    <mergeCell ref="N11:O11"/>
    <mergeCell ref="J12:K12"/>
    <mergeCell ref="J13:K13"/>
    <mergeCell ref="J14:K14"/>
    <mergeCell ref="L11:M11"/>
    <mergeCell ref="L12:M12"/>
    <mergeCell ref="L13:M13"/>
    <mergeCell ref="L14:M14"/>
    <mergeCell ref="P19:Q19"/>
    <mergeCell ref="P20:Q20"/>
    <mergeCell ref="P15:Q15"/>
    <mergeCell ref="P16:Q16"/>
    <mergeCell ref="P17:Q17"/>
    <mergeCell ref="P18:Q18"/>
    <mergeCell ref="L20:M20"/>
    <mergeCell ref="N19:O19"/>
    <mergeCell ref="N20:O20"/>
    <mergeCell ref="L15:M15"/>
    <mergeCell ref="L16:M16"/>
    <mergeCell ref="N16:O16"/>
    <mergeCell ref="N17:O17"/>
    <mergeCell ref="N18:O18"/>
    <mergeCell ref="N15:O15"/>
    <mergeCell ref="L17:M17"/>
    <mergeCell ref="L18:M18"/>
    <mergeCell ref="L19:M19"/>
    <mergeCell ref="P9:Q9"/>
    <mergeCell ref="P10:Q10"/>
    <mergeCell ref="P11:Q11"/>
    <mergeCell ref="P12:Q12"/>
    <mergeCell ref="P13:Q13"/>
    <mergeCell ref="P14:Q14"/>
    <mergeCell ref="P7:Q7"/>
    <mergeCell ref="P8:Q8"/>
    <mergeCell ref="N12:O12"/>
    <mergeCell ref="N13:O13"/>
    <mergeCell ref="N14:O14"/>
    <mergeCell ref="N7:O7"/>
    <mergeCell ref="N8:O8"/>
    <mergeCell ref="N9:O9"/>
    <mergeCell ref="C26:E26"/>
    <mergeCell ref="F21:G21"/>
    <mergeCell ref="F22:G22"/>
    <mergeCell ref="F23:G23"/>
    <mergeCell ref="F24:G24"/>
    <mergeCell ref="F25:G25"/>
    <mergeCell ref="F26:G26"/>
    <mergeCell ref="A22:B22"/>
    <mergeCell ref="A23:B23"/>
    <mergeCell ref="A24:B24"/>
    <mergeCell ref="A25:B25"/>
    <mergeCell ref="A26:B26"/>
    <mergeCell ref="C21:E21"/>
    <mergeCell ref="C22:E22"/>
    <mergeCell ref="C23:E23"/>
    <mergeCell ref="C24:E24"/>
    <mergeCell ref="C25:E25"/>
    <mergeCell ref="A27:E27"/>
    <mergeCell ref="F27:G27"/>
    <mergeCell ref="H27:I27"/>
    <mergeCell ref="J27:K27"/>
    <mergeCell ref="L27:M27"/>
    <mergeCell ref="N27:O27"/>
    <mergeCell ref="P21:Q21"/>
    <mergeCell ref="P22:Q22"/>
    <mergeCell ref="P23:Q23"/>
    <mergeCell ref="P24:Q24"/>
    <mergeCell ref="P25:Q25"/>
    <mergeCell ref="P26:Q26"/>
    <mergeCell ref="N21:O21"/>
    <mergeCell ref="N22:O22"/>
    <mergeCell ref="N23:O23"/>
    <mergeCell ref="N24:O24"/>
    <mergeCell ref="N25:O25"/>
    <mergeCell ref="N26:O26"/>
    <mergeCell ref="L21:M21"/>
    <mergeCell ref="L22:M22"/>
    <mergeCell ref="L23:M23"/>
    <mergeCell ref="L24:M24"/>
    <mergeCell ref="L25:M25"/>
    <mergeCell ref="L26:M26"/>
    <mergeCell ref="P27:Q27"/>
    <mergeCell ref="F28:G28"/>
    <mergeCell ref="H28:I28"/>
    <mergeCell ref="J28:K28"/>
    <mergeCell ref="L28:M28"/>
    <mergeCell ref="N28:O28"/>
    <mergeCell ref="P28:Q28"/>
    <mergeCell ref="J21:K21"/>
    <mergeCell ref="J22:K22"/>
    <mergeCell ref="J23:K23"/>
    <mergeCell ref="J24:K24"/>
    <mergeCell ref="J25:K25"/>
    <mergeCell ref="J26:K26"/>
    <mergeCell ref="H21:I21"/>
    <mergeCell ref="H22:I22"/>
    <mergeCell ref="H23:I23"/>
    <mergeCell ref="H24:I24"/>
    <mergeCell ref="H25:I25"/>
    <mergeCell ref="H26:I26"/>
  </mergeCells>
  <phoneticPr fontId="1" type="noConversion"/>
  <pageMargins left="0.511811024" right="0.511811024" top="0.78740157499999996" bottom="0.78740157499999996" header="0.31496062000000002" footer="0.31496062000000002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zoomScale="85" zoomScaleNormal="85" workbookViewId="0">
      <selection activeCell="M3" sqref="M3:M7"/>
    </sheetView>
  </sheetViews>
  <sheetFormatPr defaultRowHeight="27" customHeight="1"/>
  <cols>
    <col min="1" max="1" width="9.140625" style="1"/>
    <col min="2" max="2" width="11.5703125" style="1" customWidth="1"/>
    <col min="3" max="3" width="13" style="1" customWidth="1"/>
    <col min="4" max="4" width="12.42578125" style="1" customWidth="1"/>
    <col min="5" max="5" width="11.42578125" style="1" customWidth="1"/>
    <col min="6" max="6" width="9.140625" style="1"/>
    <col min="7" max="7" width="11.42578125" style="1" customWidth="1"/>
    <col min="8" max="8" width="9.140625" style="1"/>
    <col min="9" max="9" width="11.42578125" style="1" customWidth="1"/>
    <col min="10" max="10" width="9.140625" style="1"/>
    <col min="11" max="11" width="11.42578125" style="1" customWidth="1"/>
    <col min="12" max="12" width="9.140625" style="1"/>
    <col min="13" max="13" width="21.5703125" style="1" customWidth="1"/>
    <col min="14" max="14" width="9.140625" style="1"/>
    <col min="15" max="15" width="11.42578125" style="1" customWidth="1"/>
    <col min="16" max="16" width="9.140625" style="1"/>
    <col min="17" max="17" width="21.42578125" style="2" customWidth="1"/>
    <col min="18" max="18" width="16.42578125" style="1" customWidth="1"/>
    <col min="19" max="16384" width="9.140625" style="1"/>
  </cols>
  <sheetData>
    <row r="1" spans="1:17" ht="27" customHeight="1">
      <c r="A1" s="71" t="s">
        <v>0</v>
      </c>
      <c r="B1" s="71" t="s">
        <v>43</v>
      </c>
      <c r="C1" s="71"/>
      <c r="D1" s="71"/>
      <c r="E1" s="71" t="s">
        <v>1</v>
      </c>
      <c r="F1" s="71"/>
      <c r="G1" s="71"/>
      <c r="H1" s="71"/>
      <c r="I1" s="71"/>
      <c r="J1" s="71"/>
      <c r="K1" s="71"/>
      <c r="L1" s="71"/>
      <c r="M1" s="71" t="s">
        <v>42</v>
      </c>
      <c r="Q1" s="1"/>
    </row>
    <row r="2" spans="1:17" ht="27" customHeight="1">
      <c r="A2" s="71"/>
      <c r="B2" s="71"/>
      <c r="C2" s="71"/>
      <c r="D2" s="71"/>
      <c r="E2" s="71" t="s">
        <v>44</v>
      </c>
      <c r="F2" s="71"/>
      <c r="G2" s="71" t="s">
        <v>45</v>
      </c>
      <c r="H2" s="71"/>
      <c r="I2" s="71" t="s">
        <v>46</v>
      </c>
      <c r="J2" s="71"/>
      <c r="K2" s="71" t="s">
        <v>47</v>
      </c>
      <c r="L2" s="71"/>
      <c r="M2" s="71"/>
      <c r="Q2" s="1"/>
    </row>
    <row r="3" spans="1:17" ht="27" customHeight="1">
      <c r="A3" s="5">
        <v>1</v>
      </c>
      <c r="B3" s="70" t="s">
        <v>48</v>
      </c>
      <c r="C3" s="70"/>
      <c r="D3" s="70"/>
      <c r="E3" s="69">
        <v>50751.02</v>
      </c>
      <c r="F3" s="69"/>
      <c r="G3" s="69">
        <v>45000</v>
      </c>
      <c r="H3" s="69"/>
      <c r="I3" s="66">
        <v>16725</v>
      </c>
      <c r="J3" s="70"/>
      <c r="K3" s="69">
        <v>59838.7</v>
      </c>
      <c r="L3" s="94"/>
      <c r="M3" s="4">
        <f>MEDIAN(E3,G3,K3)</f>
        <v>50751.02</v>
      </c>
    </row>
    <row r="4" spans="1:17" ht="27" customHeight="1">
      <c r="A4" s="5">
        <v>2</v>
      </c>
      <c r="B4" s="70" t="s">
        <v>49</v>
      </c>
      <c r="C4" s="70"/>
      <c r="D4" s="70"/>
      <c r="E4" s="66">
        <v>20209</v>
      </c>
      <c r="F4" s="66"/>
      <c r="G4" s="69">
        <v>53500</v>
      </c>
      <c r="H4" s="69"/>
      <c r="I4" s="69">
        <v>67830</v>
      </c>
      <c r="J4" s="94"/>
      <c r="K4" s="69">
        <v>90000</v>
      </c>
      <c r="L4" s="94"/>
      <c r="M4" s="4">
        <f>MEDIAN(G4,I4,K4)</f>
        <v>67830</v>
      </c>
    </row>
    <row r="5" spans="1:17" ht="27" customHeight="1">
      <c r="A5" s="5">
        <v>3</v>
      </c>
      <c r="B5" s="70" t="s">
        <v>50</v>
      </c>
      <c r="C5" s="70"/>
      <c r="D5" s="70"/>
      <c r="E5" s="66">
        <v>135669.65</v>
      </c>
      <c r="F5" s="66"/>
      <c r="G5" s="69">
        <v>80000</v>
      </c>
      <c r="H5" s="69"/>
      <c r="I5" s="69">
        <v>85000</v>
      </c>
      <c r="J5" s="94"/>
      <c r="K5" s="69">
        <v>95790</v>
      </c>
      <c r="L5" s="94"/>
      <c r="M5" s="4">
        <f>MEDIAN(G5,I5,K5)</f>
        <v>85000</v>
      </c>
    </row>
    <row r="6" spans="1:17" ht="27" customHeight="1">
      <c r="A6" s="5">
        <v>4</v>
      </c>
      <c r="B6" s="70" t="s">
        <v>51</v>
      </c>
      <c r="C6" s="70"/>
      <c r="D6" s="70"/>
      <c r="E6" s="69">
        <v>56126.33</v>
      </c>
      <c r="F6" s="69"/>
      <c r="G6" s="69">
        <v>60000</v>
      </c>
      <c r="H6" s="69"/>
      <c r="I6" s="69">
        <v>35000</v>
      </c>
      <c r="J6" s="94"/>
      <c r="K6" s="66">
        <v>111850</v>
      </c>
      <c r="L6" s="70"/>
      <c r="M6" s="4">
        <f>MEDIAN(E6,G6,I6)</f>
        <v>56126.33</v>
      </c>
    </row>
    <row r="7" spans="1:17" ht="27" customHeight="1">
      <c r="A7" s="5">
        <v>5</v>
      </c>
      <c r="B7" s="70" t="s">
        <v>52</v>
      </c>
      <c r="C7" s="70"/>
      <c r="D7" s="70"/>
      <c r="E7" s="69">
        <v>18744</v>
      </c>
      <c r="F7" s="69"/>
      <c r="G7" s="66">
        <v>50000</v>
      </c>
      <c r="H7" s="66"/>
      <c r="I7" s="66">
        <v>85000</v>
      </c>
      <c r="J7" s="70"/>
      <c r="K7" s="69">
        <v>16157</v>
      </c>
      <c r="L7" s="94"/>
      <c r="M7" s="4">
        <f>MEDIAN(E7,K7)</f>
        <v>17450.5</v>
      </c>
    </row>
    <row r="8" spans="1:17" ht="27" customHeight="1">
      <c r="A8" s="71" t="s">
        <v>53</v>
      </c>
      <c r="B8" s="71"/>
      <c r="C8" s="71"/>
      <c r="D8" s="71"/>
      <c r="E8" s="95">
        <f>SUM(E3:F7)</f>
        <v>281500</v>
      </c>
      <c r="F8" s="71"/>
      <c r="G8" s="95">
        <f>SUM(G3:H7)</f>
        <v>288500</v>
      </c>
      <c r="H8" s="71"/>
      <c r="I8" s="95">
        <f t="shared" ref="I8" si="0">SUM(I3:J7)</f>
        <v>289555</v>
      </c>
      <c r="J8" s="71"/>
      <c r="K8" s="95">
        <f t="shared" ref="K8" si="1">SUM(K3:L7)</f>
        <v>373635.7</v>
      </c>
      <c r="L8" s="71"/>
      <c r="M8" s="4">
        <f>SUM(M3:M7)</f>
        <v>277157.84999999998</v>
      </c>
    </row>
  </sheetData>
  <mergeCells count="38">
    <mergeCell ref="K4:L4"/>
    <mergeCell ref="E3:F3"/>
    <mergeCell ref="G3:H3"/>
    <mergeCell ref="I3:J3"/>
    <mergeCell ref="K3:L3"/>
    <mergeCell ref="B3:D3"/>
    <mergeCell ref="B4:D4"/>
    <mergeCell ref="E4:F4"/>
    <mergeCell ref="G4:H4"/>
    <mergeCell ref="I4:J4"/>
    <mergeCell ref="E8:F8"/>
    <mergeCell ref="G8:H8"/>
    <mergeCell ref="I8:J8"/>
    <mergeCell ref="A8:D8"/>
    <mergeCell ref="K8:L8"/>
    <mergeCell ref="B7:D7"/>
    <mergeCell ref="E7:F7"/>
    <mergeCell ref="G7:H7"/>
    <mergeCell ref="I7:J7"/>
    <mergeCell ref="K7:L7"/>
    <mergeCell ref="B6:D6"/>
    <mergeCell ref="E6:F6"/>
    <mergeCell ref="G6:H6"/>
    <mergeCell ref="I6:J6"/>
    <mergeCell ref="K6:L6"/>
    <mergeCell ref="B5:D5"/>
    <mergeCell ref="E5:F5"/>
    <mergeCell ref="G5:H5"/>
    <mergeCell ref="I5:J5"/>
    <mergeCell ref="K5:L5"/>
    <mergeCell ref="M1:M2"/>
    <mergeCell ref="A1:A2"/>
    <mergeCell ref="B1:D2"/>
    <mergeCell ref="E2:F2"/>
    <mergeCell ref="G2:H2"/>
    <mergeCell ref="I2:J2"/>
    <mergeCell ref="E1:L1"/>
    <mergeCell ref="K2:L2"/>
  </mergeCells>
  <pageMargins left="0.511811024" right="0.511811024" top="0.78740157499999996" bottom="0.78740157499999996" header="0.31496062000000002" footer="0.31496062000000002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ET43"/>
  <sheetViews>
    <sheetView tabSelected="1" topLeftCell="A10" workbookViewId="0">
      <selection activeCell="I37" sqref="I37"/>
    </sheetView>
  </sheetViews>
  <sheetFormatPr defaultRowHeight="15"/>
  <cols>
    <col min="1" max="1" width="15.28515625" customWidth="1"/>
    <col min="5" max="5" width="15.28515625" customWidth="1"/>
    <col min="8" max="8" width="13.5703125" bestFit="1" customWidth="1"/>
    <col min="9" max="9" width="15.7109375" customWidth="1"/>
    <col min="15" max="15" width="13.5703125" bestFit="1" customWidth="1"/>
  </cols>
  <sheetData>
    <row r="1" spans="1:16374" ht="15.75">
      <c r="A1" s="84"/>
      <c r="B1" s="86" t="s">
        <v>54</v>
      </c>
      <c r="C1" s="87"/>
      <c r="D1" s="87"/>
      <c r="E1" s="87"/>
      <c r="F1" s="87"/>
      <c r="G1" s="87"/>
      <c r="H1" s="87"/>
      <c r="I1" s="88"/>
      <c r="J1" s="19"/>
      <c r="K1" s="19"/>
      <c r="L1" s="19"/>
      <c r="M1" s="19"/>
      <c r="N1" s="19"/>
      <c r="O1" s="19"/>
      <c r="P1" s="19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</row>
    <row r="2" spans="1:16374" ht="30" customHeight="1">
      <c r="A2" s="85"/>
      <c r="B2" s="74" t="s">
        <v>55</v>
      </c>
      <c r="C2" s="75"/>
      <c r="D2" s="76" t="s">
        <v>56</v>
      </c>
      <c r="E2" s="77"/>
      <c r="F2" s="77"/>
      <c r="G2" s="77"/>
      <c r="H2" s="77"/>
      <c r="I2" s="78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</row>
    <row r="3" spans="1:16374" ht="15" customHeight="1">
      <c r="A3" s="85"/>
      <c r="B3" s="74" t="s">
        <v>68</v>
      </c>
      <c r="C3" s="75"/>
      <c r="D3" s="81" t="s">
        <v>70</v>
      </c>
      <c r="E3" s="82"/>
      <c r="F3" s="82"/>
      <c r="G3" s="82"/>
      <c r="H3" s="82"/>
      <c r="I3" s="83"/>
      <c r="J3" s="11"/>
      <c r="K3" s="11"/>
      <c r="L3" s="11"/>
      <c r="M3" s="11"/>
      <c r="N3" s="11"/>
      <c r="O3" s="11"/>
      <c r="P3" s="11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</row>
    <row r="4" spans="1:16374" ht="27" customHeight="1">
      <c r="A4" s="85"/>
      <c r="B4" s="74" t="s">
        <v>69</v>
      </c>
      <c r="C4" s="75"/>
      <c r="D4" s="81" t="s">
        <v>71</v>
      </c>
      <c r="E4" s="82"/>
      <c r="F4" s="82"/>
      <c r="G4" s="82"/>
      <c r="H4" s="82"/>
      <c r="I4" s="83"/>
      <c r="J4" s="11"/>
      <c r="K4" s="11"/>
      <c r="L4" s="11"/>
      <c r="M4" s="11"/>
      <c r="N4" s="11"/>
      <c r="O4" s="11"/>
      <c r="P4" s="11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</row>
    <row r="5" spans="1:16374">
      <c r="A5" s="85"/>
      <c r="B5" s="74" t="s">
        <v>88</v>
      </c>
      <c r="C5" s="75"/>
      <c r="D5" s="81" t="s">
        <v>89</v>
      </c>
      <c r="E5" s="82"/>
      <c r="F5" s="82"/>
      <c r="G5" s="82"/>
      <c r="H5" s="82"/>
      <c r="I5" s="83"/>
      <c r="J5" s="18"/>
      <c r="K5" s="18"/>
      <c r="L5" s="18"/>
      <c r="M5" s="18"/>
      <c r="N5" s="18"/>
      <c r="O5" s="18"/>
      <c r="P5" s="18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</row>
    <row r="6" spans="1:16374">
      <c r="B6" s="23" t="s">
        <v>84</v>
      </c>
      <c r="C6" s="101" t="s">
        <v>83</v>
      </c>
      <c r="D6" s="101"/>
      <c r="E6" s="101"/>
      <c r="F6" s="23" t="s">
        <v>81</v>
      </c>
      <c r="G6" s="23" t="s">
        <v>80</v>
      </c>
      <c r="H6" s="23" t="s">
        <v>78</v>
      </c>
      <c r="I6" s="23" t="s">
        <v>79</v>
      </c>
    </row>
    <row r="7" spans="1:16374">
      <c r="B7" s="24">
        <v>1</v>
      </c>
      <c r="C7" s="105" t="s">
        <v>72</v>
      </c>
      <c r="D7" s="106"/>
      <c r="E7" s="107"/>
      <c r="F7" s="102"/>
      <c r="G7" s="103"/>
      <c r="H7" s="103"/>
      <c r="I7" s="104"/>
    </row>
    <row r="8" spans="1:16374">
      <c r="B8" s="22" t="s">
        <v>40</v>
      </c>
      <c r="C8" s="99" t="s">
        <v>48</v>
      </c>
      <c r="D8" s="99"/>
      <c r="E8" s="99"/>
      <c r="F8" s="25" t="s">
        <v>77</v>
      </c>
      <c r="G8" s="25">
        <v>1</v>
      </c>
      <c r="H8" s="21">
        <v>50751.02</v>
      </c>
      <c r="I8" s="26">
        <f>G8*H8</f>
        <v>50751.02</v>
      </c>
    </row>
    <row r="9" spans="1:16374">
      <c r="B9" s="22" t="s">
        <v>73</v>
      </c>
      <c r="C9" s="99" t="s">
        <v>49</v>
      </c>
      <c r="D9" s="99"/>
      <c r="E9" s="99"/>
      <c r="F9" s="25" t="s">
        <v>77</v>
      </c>
      <c r="G9" s="25">
        <v>1</v>
      </c>
      <c r="H9" s="21">
        <v>67830</v>
      </c>
      <c r="I9" s="26">
        <f t="shared" ref="I9:I12" si="0">G9*H9</f>
        <v>67830</v>
      </c>
    </row>
    <row r="10" spans="1:16374">
      <c r="B10" s="22" t="s">
        <v>74</v>
      </c>
      <c r="C10" s="99" t="s">
        <v>50</v>
      </c>
      <c r="D10" s="99"/>
      <c r="E10" s="99"/>
      <c r="F10" s="25" t="s">
        <v>77</v>
      </c>
      <c r="G10" s="25">
        <v>1</v>
      </c>
      <c r="H10" s="21">
        <v>85000</v>
      </c>
      <c r="I10" s="26">
        <f t="shared" si="0"/>
        <v>85000</v>
      </c>
    </row>
    <row r="11" spans="1:16374">
      <c r="B11" s="22" t="s">
        <v>75</v>
      </c>
      <c r="C11" s="99" t="s">
        <v>51</v>
      </c>
      <c r="D11" s="99"/>
      <c r="E11" s="99"/>
      <c r="F11" s="25" t="s">
        <v>77</v>
      </c>
      <c r="G11" s="25">
        <v>1</v>
      </c>
      <c r="H11" s="21">
        <v>56126.33</v>
      </c>
      <c r="I11" s="26">
        <f t="shared" si="0"/>
        <v>56126.33</v>
      </c>
    </row>
    <row r="12" spans="1:16374">
      <c r="B12" s="22" t="s">
        <v>76</v>
      </c>
      <c r="C12" s="99" t="s">
        <v>52</v>
      </c>
      <c r="D12" s="99"/>
      <c r="E12" s="99"/>
      <c r="F12" s="25" t="s">
        <v>77</v>
      </c>
      <c r="G12" s="25">
        <v>1</v>
      </c>
      <c r="H12" s="21">
        <v>17450.5</v>
      </c>
      <c r="I12" s="26">
        <f t="shared" si="0"/>
        <v>17450.5</v>
      </c>
    </row>
    <row r="13" spans="1:16374">
      <c r="B13" s="23"/>
      <c r="C13" s="100" t="s">
        <v>82</v>
      </c>
      <c r="D13" s="100"/>
      <c r="E13" s="100"/>
      <c r="F13" s="100"/>
      <c r="G13" s="100"/>
      <c r="H13" s="100"/>
      <c r="I13" s="28">
        <f>SUM(I8:I12)</f>
        <v>277157.84999999998</v>
      </c>
    </row>
    <row r="14" spans="1:16374">
      <c r="B14" s="23" t="s">
        <v>84</v>
      </c>
      <c r="C14" s="101" t="s">
        <v>83</v>
      </c>
      <c r="D14" s="101"/>
      <c r="E14" s="101"/>
      <c r="F14" s="23" t="s">
        <v>81</v>
      </c>
      <c r="G14" s="23" t="s">
        <v>80</v>
      </c>
      <c r="H14" s="23" t="s">
        <v>78</v>
      </c>
      <c r="I14" s="23" t="s">
        <v>79</v>
      </c>
    </row>
    <row r="15" spans="1:16374">
      <c r="B15" s="24">
        <v>2</v>
      </c>
      <c r="C15" s="105" t="s">
        <v>85</v>
      </c>
      <c r="D15" s="106"/>
      <c r="E15" s="107"/>
      <c r="F15" s="102"/>
      <c r="G15" s="103"/>
      <c r="H15" s="103"/>
      <c r="I15" s="104"/>
    </row>
    <row r="16" spans="1:16374">
      <c r="B16" s="45" t="s">
        <v>2</v>
      </c>
      <c r="C16" s="99" t="s">
        <v>117</v>
      </c>
      <c r="D16" s="99"/>
      <c r="E16" s="99"/>
      <c r="F16" s="25" t="s">
        <v>77</v>
      </c>
      <c r="G16" s="22">
        <v>1</v>
      </c>
      <c r="H16" s="21">
        <v>220000</v>
      </c>
      <c r="I16" s="26">
        <f>G16*H16</f>
        <v>220000</v>
      </c>
    </row>
    <row r="17" spans="2:15">
      <c r="B17" s="23"/>
      <c r="C17" s="100" t="s">
        <v>82</v>
      </c>
      <c r="D17" s="100"/>
      <c r="E17" s="100"/>
      <c r="F17" s="100"/>
      <c r="G17" s="100"/>
      <c r="H17" s="100"/>
      <c r="I17" s="28">
        <f>SUM(I16)</f>
        <v>220000</v>
      </c>
    </row>
    <row r="18" spans="2:15">
      <c r="B18" s="27" t="s">
        <v>3</v>
      </c>
      <c r="C18" s="96" t="s">
        <v>111</v>
      </c>
      <c r="D18" s="97"/>
      <c r="E18" s="98"/>
      <c r="F18" s="25"/>
      <c r="G18" s="22"/>
      <c r="H18" s="21"/>
      <c r="I18" s="26"/>
    </row>
    <row r="19" spans="2:15">
      <c r="B19" s="27" t="s">
        <v>118</v>
      </c>
      <c r="C19" s="99" t="s">
        <v>30</v>
      </c>
      <c r="D19" s="99"/>
      <c r="E19" s="99"/>
      <c r="F19" s="25" t="s">
        <v>77</v>
      </c>
      <c r="G19" s="22">
        <v>1</v>
      </c>
      <c r="H19" s="21">
        <v>61500</v>
      </c>
      <c r="I19" s="26">
        <f>G19*H19</f>
        <v>61500</v>
      </c>
      <c r="O19" s="53"/>
    </row>
    <row r="20" spans="2:15">
      <c r="B20" s="27" t="s">
        <v>119</v>
      </c>
      <c r="C20" s="99" t="s">
        <v>31</v>
      </c>
      <c r="D20" s="99"/>
      <c r="E20" s="99"/>
      <c r="F20" s="25" t="s">
        <v>77</v>
      </c>
      <c r="G20" s="22">
        <v>1</v>
      </c>
      <c r="H20" s="21">
        <v>85750</v>
      </c>
      <c r="I20" s="26">
        <f>G20*H20</f>
        <v>85750</v>
      </c>
      <c r="O20" s="53"/>
    </row>
    <row r="21" spans="2:15">
      <c r="B21" s="27" t="s">
        <v>120</v>
      </c>
      <c r="C21" s="99" t="s">
        <v>29</v>
      </c>
      <c r="D21" s="99"/>
      <c r="E21" s="99"/>
      <c r="F21" s="25" t="s">
        <v>77</v>
      </c>
      <c r="G21" s="22">
        <v>1</v>
      </c>
      <c r="H21" s="21">
        <v>44500</v>
      </c>
      <c r="I21" s="26">
        <f>G21*H21</f>
        <v>44500</v>
      </c>
      <c r="O21" s="53"/>
    </row>
    <row r="22" spans="2:15" ht="18.75" customHeight="1">
      <c r="B22" s="27" t="s">
        <v>121</v>
      </c>
      <c r="C22" s="99" t="s">
        <v>34</v>
      </c>
      <c r="D22" s="99"/>
      <c r="E22" s="99"/>
      <c r="F22" s="25" t="s">
        <v>77</v>
      </c>
      <c r="G22" s="22">
        <v>1</v>
      </c>
      <c r="H22" s="21">
        <v>64000</v>
      </c>
      <c r="I22" s="26">
        <f>G22*H22</f>
        <v>64000</v>
      </c>
      <c r="O22" s="53"/>
    </row>
    <row r="23" spans="2:15" ht="15" customHeight="1">
      <c r="B23" s="27" t="s">
        <v>122</v>
      </c>
      <c r="C23" s="96" t="s">
        <v>28</v>
      </c>
      <c r="D23" s="97"/>
      <c r="E23" s="98"/>
      <c r="F23" s="25" t="s">
        <v>77</v>
      </c>
      <c r="G23" s="22">
        <v>1</v>
      </c>
      <c r="H23" s="21">
        <v>33750</v>
      </c>
      <c r="I23" s="26">
        <f t="shared" ref="I23:I29" si="1">G23*H23</f>
        <v>33750</v>
      </c>
      <c r="O23" s="53"/>
    </row>
    <row r="24" spans="2:15" ht="26.25" customHeight="1">
      <c r="B24" s="27" t="s">
        <v>123</v>
      </c>
      <c r="C24" s="96" t="s">
        <v>32</v>
      </c>
      <c r="D24" s="97"/>
      <c r="E24" s="98"/>
      <c r="F24" s="25" t="s">
        <v>77</v>
      </c>
      <c r="G24" s="22">
        <v>1</v>
      </c>
      <c r="H24" s="21">
        <v>28000</v>
      </c>
      <c r="I24" s="26">
        <f t="shared" si="1"/>
        <v>28000</v>
      </c>
      <c r="O24" s="53"/>
    </row>
    <row r="25" spans="2:15" ht="26.25" customHeight="1">
      <c r="B25" s="27" t="s">
        <v>124</v>
      </c>
      <c r="C25" s="96" t="s">
        <v>103</v>
      </c>
      <c r="D25" s="97"/>
      <c r="E25" s="98"/>
      <c r="F25" s="25" t="s">
        <v>77</v>
      </c>
      <c r="G25" s="22">
        <v>1</v>
      </c>
      <c r="H25" s="21">
        <v>15540</v>
      </c>
      <c r="I25" s="26">
        <f t="shared" si="1"/>
        <v>15540</v>
      </c>
      <c r="O25" s="53"/>
    </row>
    <row r="26" spans="2:15" ht="23.25" customHeight="1">
      <c r="B26" s="27" t="s">
        <v>125</v>
      </c>
      <c r="C26" s="99" t="s">
        <v>35</v>
      </c>
      <c r="D26" s="99"/>
      <c r="E26" s="99"/>
      <c r="F26" s="25" t="s">
        <v>77</v>
      </c>
      <c r="G26" s="22">
        <v>1</v>
      </c>
      <c r="H26" s="21">
        <v>21792.799999999999</v>
      </c>
      <c r="I26" s="26">
        <f t="shared" si="1"/>
        <v>21792.799999999999</v>
      </c>
      <c r="O26" s="53"/>
    </row>
    <row r="27" spans="2:15" ht="24" customHeight="1">
      <c r="B27" s="27" t="s">
        <v>126</v>
      </c>
      <c r="C27" s="99" t="s">
        <v>36</v>
      </c>
      <c r="D27" s="99"/>
      <c r="E27" s="99"/>
      <c r="F27" s="25" t="s">
        <v>77</v>
      </c>
      <c r="G27" s="22">
        <v>1</v>
      </c>
      <c r="H27" s="21">
        <v>24175</v>
      </c>
      <c r="I27" s="26">
        <f t="shared" si="1"/>
        <v>24175</v>
      </c>
      <c r="O27" s="53"/>
    </row>
    <row r="28" spans="2:15" ht="22.5" customHeight="1">
      <c r="B28" s="27" t="s">
        <v>127</v>
      </c>
      <c r="C28" s="99" t="s">
        <v>37</v>
      </c>
      <c r="D28" s="99"/>
      <c r="E28" s="99"/>
      <c r="F28" s="25" t="s">
        <v>77</v>
      </c>
      <c r="G28" s="22">
        <v>1</v>
      </c>
      <c r="H28" s="21">
        <v>14500</v>
      </c>
      <c r="I28" s="26">
        <f t="shared" si="1"/>
        <v>14500</v>
      </c>
      <c r="O28" s="53"/>
    </row>
    <row r="29" spans="2:15" ht="24.75" customHeight="1">
      <c r="B29" s="27" t="s">
        <v>128</v>
      </c>
      <c r="C29" s="99" t="s">
        <v>38</v>
      </c>
      <c r="D29" s="99"/>
      <c r="E29" s="99"/>
      <c r="F29" s="25" t="s">
        <v>77</v>
      </c>
      <c r="G29" s="22">
        <v>1</v>
      </c>
      <c r="H29" s="21">
        <v>11500</v>
      </c>
      <c r="I29" s="26">
        <f t="shared" si="1"/>
        <v>11500</v>
      </c>
      <c r="O29" s="53"/>
    </row>
    <row r="30" spans="2:15">
      <c r="B30" s="27" t="s">
        <v>129</v>
      </c>
      <c r="C30" s="99" t="s">
        <v>21</v>
      </c>
      <c r="D30" s="99"/>
      <c r="E30" s="99"/>
      <c r="F30" s="25" t="s">
        <v>77</v>
      </c>
      <c r="G30" s="22">
        <v>1</v>
      </c>
      <c r="H30" s="21">
        <v>44000</v>
      </c>
      <c r="I30" s="26">
        <f t="shared" ref="I30:I36" si="2">G30*H30</f>
        <v>44000</v>
      </c>
      <c r="O30" s="53"/>
    </row>
    <row r="31" spans="2:15">
      <c r="B31" s="27" t="s">
        <v>130</v>
      </c>
      <c r="C31" s="99" t="s">
        <v>22</v>
      </c>
      <c r="D31" s="99"/>
      <c r="E31" s="99"/>
      <c r="F31" s="25" t="s">
        <v>77</v>
      </c>
      <c r="G31" s="22">
        <v>1</v>
      </c>
      <c r="H31" s="21">
        <v>73000</v>
      </c>
      <c r="I31" s="26">
        <f t="shared" si="2"/>
        <v>73000</v>
      </c>
      <c r="O31" s="53"/>
    </row>
    <row r="32" spans="2:15">
      <c r="B32" s="27" t="s">
        <v>131</v>
      </c>
      <c r="C32" s="99" t="s">
        <v>24</v>
      </c>
      <c r="D32" s="99"/>
      <c r="E32" s="99"/>
      <c r="F32" s="25" t="s">
        <v>77</v>
      </c>
      <c r="G32" s="22">
        <v>1</v>
      </c>
      <c r="H32" s="21">
        <v>22000</v>
      </c>
      <c r="I32" s="26">
        <f t="shared" si="2"/>
        <v>22000</v>
      </c>
      <c r="O32" s="53"/>
    </row>
    <row r="33" spans="2:15">
      <c r="B33" s="27" t="s">
        <v>132</v>
      </c>
      <c r="C33" s="99" t="s">
        <v>25</v>
      </c>
      <c r="D33" s="99"/>
      <c r="E33" s="99"/>
      <c r="F33" s="25" t="s">
        <v>77</v>
      </c>
      <c r="G33" s="22">
        <v>1</v>
      </c>
      <c r="H33" s="21">
        <v>20000</v>
      </c>
      <c r="I33" s="26">
        <f t="shared" si="2"/>
        <v>20000</v>
      </c>
      <c r="O33" s="53"/>
    </row>
    <row r="34" spans="2:15">
      <c r="B34" s="27" t="s">
        <v>133</v>
      </c>
      <c r="C34" s="99" t="s">
        <v>26</v>
      </c>
      <c r="D34" s="99"/>
      <c r="E34" s="99"/>
      <c r="F34" s="25" t="s">
        <v>77</v>
      </c>
      <c r="G34" s="22">
        <v>1</v>
      </c>
      <c r="H34" s="21">
        <v>8580</v>
      </c>
      <c r="I34" s="26">
        <f t="shared" si="2"/>
        <v>8580</v>
      </c>
      <c r="O34" s="53"/>
    </row>
    <row r="35" spans="2:15">
      <c r="B35" s="27" t="s">
        <v>134</v>
      </c>
      <c r="C35" s="99" t="s">
        <v>27</v>
      </c>
      <c r="D35" s="99"/>
      <c r="E35" s="99"/>
      <c r="F35" s="25" t="s">
        <v>77</v>
      </c>
      <c r="G35" s="22">
        <v>1</v>
      </c>
      <c r="H35" s="21">
        <v>30000</v>
      </c>
      <c r="I35" s="26">
        <f t="shared" si="2"/>
        <v>30000</v>
      </c>
      <c r="O35" s="53"/>
    </row>
    <row r="36" spans="2:15" ht="15" customHeight="1">
      <c r="B36" s="55" t="s">
        <v>161</v>
      </c>
      <c r="C36" s="96" t="s">
        <v>23</v>
      </c>
      <c r="D36" s="97"/>
      <c r="E36" s="98"/>
      <c r="F36" s="63" t="s">
        <v>77</v>
      </c>
      <c r="G36" s="56">
        <v>1</v>
      </c>
      <c r="H36" s="65">
        <v>70000</v>
      </c>
      <c r="I36" s="60">
        <f t="shared" si="2"/>
        <v>70000</v>
      </c>
      <c r="O36" s="53"/>
    </row>
    <row r="37" spans="2:15">
      <c r="B37" s="23"/>
      <c r="C37" s="100" t="s">
        <v>82</v>
      </c>
      <c r="D37" s="100"/>
      <c r="E37" s="100"/>
      <c r="F37" s="100"/>
      <c r="G37" s="100"/>
      <c r="H37" s="100"/>
      <c r="I37" s="28">
        <f>SUM(I17:I36)</f>
        <v>892587.8</v>
      </c>
      <c r="O37" s="53"/>
    </row>
    <row r="38" spans="2:15">
      <c r="B38" s="23" t="s">
        <v>84</v>
      </c>
      <c r="C38" s="101" t="s">
        <v>83</v>
      </c>
      <c r="D38" s="101"/>
      <c r="E38" s="101"/>
      <c r="F38" s="23" t="s">
        <v>81</v>
      </c>
      <c r="G38" s="23" t="s">
        <v>80</v>
      </c>
      <c r="H38" s="23" t="s">
        <v>78</v>
      </c>
      <c r="I38" s="23" t="s">
        <v>79</v>
      </c>
      <c r="O38" s="54"/>
    </row>
    <row r="39" spans="2:15">
      <c r="B39" s="24">
        <v>3</v>
      </c>
      <c r="C39" s="105" t="s">
        <v>54</v>
      </c>
      <c r="D39" s="106"/>
      <c r="E39" s="107"/>
      <c r="F39" s="102"/>
      <c r="G39" s="103"/>
      <c r="H39" s="103"/>
      <c r="I39" s="104"/>
      <c r="O39" s="54"/>
    </row>
    <row r="40" spans="2:15">
      <c r="B40" s="27" t="s">
        <v>41</v>
      </c>
      <c r="C40" s="99" t="s">
        <v>39</v>
      </c>
      <c r="D40" s="99"/>
      <c r="E40" s="99"/>
      <c r="F40" s="25" t="s">
        <v>77</v>
      </c>
      <c r="G40" s="22">
        <v>1</v>
      </c>
      <c r="H40" s="21">
        <v>70000</v>
      </c>
      <c r="I40" s="26">
        <f>G40*H40</f>
        <v>70000</v>
      </c>
    </row>
    <row r="41" spans="2:15">
      <c r="B41" s="23"/>
      <c r="C41" s="100" t="s">
        <v>82</v>
      </c>
      <c r="D41" s="100"/>
      <c r="E41" s="100"/>
      <c r="F41" s="100"/>
      <c r="G41" s="100"/>
      <c r="H41" s="100"/>
      <c r="I41" s="28">
        <f>I40</f>
        <v>70000</v>
      </c>
    </row>
    <row r="42" spans="2:15">
      <c r="B42" s="23"/>
      <c r="C42" s="100" t="s">
        <v>86</v>
      </c>
      <c r="D42" s="100"/>
      <c r="E42" s="100"/>
      <c r="F42" s="100"/>
      <c r="G42" s="100"/>
      <c r="H42" s="100"/>
      <c r="I42" s="28">
        <f>I37+I41</f>
        <v>962587.8</v>
      </c>
    </row>
    <row r="43" spans="2:15">
      <c r="B43" s="23"/>
      <c r="C43" s="100" t="s">
        <v>87</v>
      </c>
      <c r="D43" s="100"/>
      <c r="E43" s="100"/>
      <c r="F43" s="100"/>
      <c r="G43" s="100"/>
      <c r="H43" s="100"/>
      <c r="I43" s="28">
        <f>I13+I42</f>
        <v>1239745.6499999999</v>
      </c>
    </row>
  </sheetData>
  <mergeCells count="51">
    <mergeCell ref="A1:A5"/>
    <mergeCell ref="B1:I1"/>
    <mergeCell ref="B2:C2"/>
    <mergeCell ref="B3:C3"/>
    <mergeCell ref="B4:C4"/>
    <mergeCell ref="D2:I2"/>
    <mergeCell ref="D4:I4"/>
    <mergeCell ref="D3:I3"/>
    <mergeCell ref="C8:E8"/>
    <mergeCell ref="C9:E9"/>
    <mergeCell ref="C10:E10"/>
    <mergeCell ref="C12:E12"/>
    <mergeCell ref="C13:H13"/>
    <mergeCell ref="C6:E6"/>
    <mergeCell ref="F7:I7"/>
    <mergeCell ref="C7:E7"/>
    <mergeCell ref="C11:E11"/>
    <mergeCell ref="C35:E35"/>
    <mergeCell ref="C23:E23"/>
    <mergeCell ref="C21:E21"/>
    <mergeCell ref="C33:E33"/>
    <mergeCell ref="C34:E34"/>
    <mergeCell ref="C31:E31"/>
    <mergeCell ref="C16:E16"/>
    <mergeCell ref="C32:E32"/>
    <mergeCell ref="C27:E27"/>
    <mergeCell ref="C28:E28"/>
    <mergeCell ref="C29:E29"/>
    <mergeCell ref="C25:E25"/>
    <mergeCell ref="C30:E30"/>
    <mergeCell ref="C22:E22"/>
    <mergeCell ref="C26:E26"/>
    <mergeCell ref="C19:E19"/>
    <mergeCell ref="C20:E20"/>
    <mergeCell ref="C24:E24"/>
    <mergeCell ref="C36:E36"/>
    <mergeCell ref="C40:E40"/>
    <mergeCell ref="C42:H42"/>
    <mergeCell ref="C43:H43"/>
    <mergeCell ref="B5:C5"/>
    <mergeCell ref="D5:I5"/>
    <mergeCell ref="C41:H41"/>
    <mergeCell ref="C18:E18"/>
    <mergeCell ref="C17:H17"/>
    <mergeCell ref="C14:E14"/>
    <mergeCell ref="C37:H37"/>
    <mergeCell ref="C38:E38"/>
    <mergeCell ref="F15:I15"/>
    <mergeCell ref="C39:E39"/>
    <mergeCell ref="F39:I39"/>
    <mergeCell ref="C15:E15"/>
  </mergeCells>
  <phoneticPr fontId="1" type="noConversion"/>
  <pageMargins left="0.9055118110236221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L31"/>
  <sheetViews>
    <sheetView topLeftCell="A32" zoomScale="98" zoomScaleNormal="98" workbookViewId="0">
      <selection activeCell="K15" sqref="K15"/>
    </sheetView>
  </sheetViews>
  <sheetFormatPr defaultRowHeight="15"/>
  <cols>
    <col min="3" max="3" width="66.28515625" bestFit="1" customWidth="1"/>
    <col min="4" max="4" width="15.28515625" bestFit="1" customWidth="1"/>
    <col min="6" max="6" width="12.5703125" bestFit="1" customWidth="1"/>
  </cols>
  <sheetData>
    <row r="1" spans="2:12">
      <c r="C1" t="s">
        <v>160</v>
      </c>
    </row>
    <row r="2" spans="2:12">
      <c r="C2" t="s">
        <v>159</v>
      </c>
    </row>
    <row r="3" spans="2:12">
      <c r="C3" t="s">
        <v>157</v>
      </c>
      <c r="E3" t="s">
        <v>158</v>
      </c>
      <c r="F3" s="64">
        <v>45627</v>
      </c>
    </row>
    <row r="4" spans="2:12">
      <c r="B4" s="108" t="s">
        <v>156</v>
      </c>
      <c r="C4" s="108"/>
      <c r="D4" s="108"/>
      <c r="E4" s="108"/>
      <c r="F4" s="108"/>
      <c r="G4" s="108"/>
    </row>
    <row r="5" spans="2:12">
      <c r="B5" s="56" t="s">
        <v>144</v>
      </c>
      <c r="C5" s="56" t="s">
        <v>155</v>
      </c>
      <c r="D5" s="56" t="s">
        <v>143</v>
      </c>
      <c r="E5" s="56" t="s">
        <v>95</v>
      </c>
      <c r="F5" s="56" t="s">
        <v>141</v>
      </c>
      <c r="G5" s="56" t="s">
        <v>142</v>
      </c>
    </row>
    <row r="6" spans="2:12">
      <c r="B6" s="57" t="s">
        <v>2</v>
      </c>
      <c r="C6" s="59" t="s">
        <v>117</v>
      </c>
      <c r="D6" s="60">
        <v>220000</v>
      </c>
      <c r="E6" s="61">
        <f>D6/$D$31</f>
        <v>0.17745575473485226</v>
      </c>
      <c r="F6" s="62">
        <f>E6</f>
        <v>0.17745575473485226</v>
      </c>
      <c r="G6" s="63" t="s">
        <v>145</v>
      </c>
      <c r="K6" t="s">
        <v>145</v>
      </c>
      <c r="L6" t="s">
        <v>146</v>
      </c>
    </row>
    <row r="7" spans="2:12">
      <c r="B7" s="55" t="s">
        <v>119</v>
      </c>
      <c r="C7" s="58" t="s">
        <v>151</v>
      </c>
      <c r="D7" s="60">
        <v>85750</v>
      </c>
      <c r="E7" s="61">
        <f t="shared" ref="E7:E30" si="0">D7/$D$31</f>
        <v>6.916741349324354E-2</v>
      </c>
      <c r="F7" s="62">
        <f>E7+F6</f>
        <v>0.2466231682280958</v>
      </c>
      <c r="G7" s="63" t="s">
        <v>145</v>
      </c>
      <c r="K7" t="s">
        <v>147</v>
      </c>
      <c r="L7" t="s">
        <v>148</v>
      </c>
    </row>
    <row r="8" spans="2:12">
      <c r="B8" s="56" t="s">
        <v>74</v>
      </c>
      <c r="C8" s="59" t="s">
        <v>50</v>
      </c>
      <c r="D8" s="60">
        <v>85000</v>
      </c>
      <c r="E8" s="61">
        <f t="shared" si="0"/>
        <v>6.856245069301109E-2</v>
      </c>
      <c r="F8" s="62">
        <f t="shared" ref="F8:F30" si="1">F7+E8</f>
        <v>0.31518561892110686</v>
      </c>
      <c r="G8" s="63" t="s">
        <v>145</v>
      </c>
      <c r="K8" t="s">
        <v>149</v>
      </c>
      <c r="L8" t="s">
        <v>150</v>
      </c>
    </row>
    <row r="9" spans="2:12">
      <c r="B9" s="55" t="s">
        <v>130</v>
      </c>
      <c r="C9" s="59" t="s">
        <v>22</v>
      </c>
      <c r="D9" s="60">
        <v>73000</v>
      </c>
      <c r="E9" s="61">
        <f t="shared" si="0"/>
        <v>5.8883045889291878E-2</v>
      </c>
      <c r="F9" s="62">
        <f t="shared" si="1"/>
        <v>0.37406866481039874</v>
      </c>
      <c r="G9" s="63" t="s">
        <v>145</v>
      </c>
    </row>
    <row r="10" spans="2:12">
      <c r="B10" s="55" t="s">
        <v>41</v>
      </c>
      <c r="C10" s="59" t="s">
        <v>104</v>
      </c>
      <c r="D10" s="60">
        <v>70000</v>
      </c>
      <c r="E10" s="61">
        <f t="shared" si="0"/>
        <v>5.6463194688362077E-2</v>
      </c>
      <c r="F10" s="62">
        <f t="shared" si="1"/>
        <v>0.43053185949876083</v>
      </c>
      <c r="G10" s="63" t="s">
        <v>145</v>
      </c>
    </row>
    <row r="11" spans="2:12">
      <c r="B11" s="55" t="s">
        <v>161</v>
      </c>
      <c r="C11" s="59" t="s">
        <v>162</v>
      </c>
      <c r="D11" s="60">
        <v>70000</v>
      </c>
      <c r="E11" s="61">
        <f t="shared" si="0"/>
        <v>5.6463194688362077E-2</v>
      </c>
      <c r="F11" s="62">
        <f t="shared" si="1"/>
        <v>0.48699505418712291</v>
      </c>
      <c r="G11" s="63" t="s">
        <v>145</v>
      </c>
    </row>
    <row r="12" spans="2:12">
      <c r="B12" s="56" t="s">
        <v>73</v>
      </c>
      <c r="C12" s="59" t="s">
        <v>49</v>
      </c>
      <c r="D12" s="60">
        <v>67830</v>
      </c>
      <c r="E12" s="61">
        <f t="shared" si="0"/>
        <v>5.4712835653022852E-2</v>
      </c>
      <c r="F12" s="62">
        <f t="shared" si="1"/>
        <v>0.54170788984014573</v>
      </c>
      <c r="G12" s="63" t="s">
        <v>145</v>
      </c>
    </row>
    <row r="13" spans="2:12">
      <c r="B13" s="55" t="s">
        <v>121</v>
      </c>
      <c r="C13" s="59" t="s">
        <v>152</v>
      </c>
      <c r="D13" s="60">
        <v>64000</v>
      </c>
      <c r="E13" s="61">
        <f t="shared" si="0"/>
        <v>5.1623492286502475E-2</v>
      </c>
      <c r="F13" s="62">
        <f t="shared" si="1"/>
        <v>0.59333138212664815</v>
      </c>
      <c r="G13" s="63" t="s">
        <v>147</v>
      </c>
    </row>
    <row r="14" spans="2:12">
      <c r="B14" s="55" t="s">
        <v>118</v>
      </c>
      <c r="C14" s="59" t="s">
        <v>153</v>
      </c>
      <c r="D14" s="60">
        <v>61500</v>
      </c>
      <c r="E14" s="61">
        <f t="shared" si="0"/>
        <v>4.9606949619060967E-2</v>
      </c>
      <c r="F14" s="62">
        <f t="shared" si="1"/>
        <v>0.64293833174570914</v>
      </c>
      <c r="G14" s="63" t="s">
        <v>147</v>
      </c>
    </row>
    <row r="15" spans="2:12">
      <c r="B15" s="56" t="s">
        <v>75</v>
      </c>
      <c r="C15" s="59" t="s">
        <v>51</v>
      </c>
      <c r="D15" s="60">
        <v>56126.33</v>
      </c>
      <c r="E15" s="61">
        <f t="shared" si="0"/>
        <v>4.5272455684760821E-2</v>
      </c>
      <c r="F15" s="62">
        <f t="shared" si="1"/>
        <v>0.68821078743046993</v>
      </c>
      <c r="G15" s="63" t="s">
        <v>147</v>
      </c>
    </row>
    <row r="16" spans="2:12">
      <c r="B16" s="56" t="s">
        <v>40</v>
      </c>
      <c r="C16" s="59" t="s">
        <v>48</v>
      </c>
      <c r="D16" s="60">
        <v>50751.02</v>
      </c>
      <c r="E16" s="61">
        <f t="shared" si="0"/>
        <v>4.0936638898470823E-2</v>
      </c>
      <c r="F16" s="62">
        <f t="shared" si="1"/>
        <v>0.72914742632894081</v>
      </c>
      <c r="G16" s="63" t="s">
        <v>147</v>
      </c>
    </row>
    <row r="17" spans="2:7">
      <c r="B17" s="55" t="s">
        <v>120</v>
      </c>
      <c r="C17" s="59" t="s">
        <v>29</v>
      </c>
      <c r="D17" s="60">
        <v>44500</v>
      </c>
      <c r="E17" s="61">
        <f t="shared" si="0"/>
        <v>3.5894459480458753E-2</v>
      </c>
      <c r="F17" s="62">
        <f t="shared" si="1"/>
        <v>0.76504188580939958</v>
      </c>
      <c r="G17" s="63" t="s">
        <v>147</v>
      </c>
    </row>
    <row r="18" spans="2:7">
      <c r="B18" s="55" t="s">
        <v>129</v>
      </c>
      <c r="C18" s="59" t="s">
        <v>154</v>
      </c>
      <c r="D18" s="60">
        <v>44000</v>
      </c>
      <c r="E18" s="61">
        <f t="shared" si="0"/>
        <v>3.5491150946970453E-2</v>
      </c>
      <c r="F18" s="62">
        <f t="shared" si="1"/>
        <v>0.80053303675637</v>
      </c>
      <c r="G18" s="63" t="s">
        <v>147</v>
      </c>
    </row>
    <row r="19" spans="2:7">
      <c r="B19" s="55" t="s">
        <v>122</v>
      </c>
      <c r="C19" s="59" t="s">
        <v>28</v>
      </c>
      <c r="D19" s="60">
        <v>33750</v>
      </c>
      <c r="E19" s="61">
        <f t="shared" si="0"/>
        <v>2.7223326010460288E-2</v>
      </c>
      <c r="F19" s="62">
        <f t="shared" si="1"/>
        <v>0.82775636276683029</v>
      </c>
      <c r="G19" s="63" t="s">
        <v>149</v>
      </c>
    </row>
    <row r="20" spans="2:7">
      <c r="B20" s="55" t="s">
        <v>134</v>
      </c>
      <c r="C20" s="59" t="s">
        <v>27</v>
      </c>
      <c r="D20" s="60">
        <v>30000</v>
      </c>
      <c r="E20" s="61">
        <f t="shared" si="0"/>
        <v>2.4198512009298033E-2</v>
      </c>
      <c r="F20" s="62">
        <f t="shared" si="1"/>
        <v>0.8519548747761283</v>
      </c>
      <c r="G20" s="63" t="s">
        <v>149</v>
      </c>
    </row>
    <row r="21" spans="2:7">
      <c r="B21" s="55" t="s">
        <v>123</v>
      </c>
      <c r="C21" s="59" t="s">
        <v>32</v>
      </c>
      <c r="D21" s="60">
        <v>28000</v>
      </c>
      <c r="E21" s="61">
        <f t="shared" si="0"/>
        <v>2.2585277875344832E-2</v>
      </c>
      <c r="F21" s="62">
        <f t="shared" si="1"/>
        <v>0.87454015265147311</v>
      </c>
      <c r="G21" s="63" t="s">
        <v>149</v>
      </c>
    </row>
    <row r="22" spans="2:7">
      <c r="B22" s="55" t="s">
        <v>126</v>
      </c>
      <c r="C22" s="59" t="s">
        <v>36</v>
      </c>
      <c r="D22" s="60">
        <v>24175</v>
      </c>
      <c r="E22" s="61">
        <f t="shared" si="0"/>
        <v>1.9499967594159333E-2</v>
      </c>
      <c r="F22" s="62">
        <f t="shared" si="1"/>
        <v>0.8940401202456324</v>
      </c>
      <c r="G22" s="63" t="s">
        <v>149</v>
      </c>
    </row>
    <row r="23" spans="2:7">
      <c r="B23" s="55" t="s">
        <v>131</v>
      </c>
      <c r="C23" s="59" t="s">
        <v>24</v>
      </c>
      <c r="D23" s="60">
        <v>22000</v>
      </c>
      <c r="E23" s="61">
        <f t="shared" si="0"/>
        <v>1.7745575473485226E-2</v>
      </c>
      <c r="F23" s="62">
        <f t="shared" si="1"/>
        <v>0.91178569571911761</v>
      </c>
      <c r="G23" s="63" t="s">
        <v>149</v>
      </c>
    </row>
    <row r="24" spans="2:7">
      <c r="B24" s="55" t="s">
        <v>125</v>
      </c>
      <c r="C24" s="59" t="s">
        <v>35</v>
      </c>
      <c r="D24" s="60">
        <v>21792.799999999999</v>
      </c>
      <c r="E24" s="61">
        <f t="shared" si="0"/>
        <v>1.7578444417207673E-2</v>
      </c>
      <c r="F24" s="62">
        <f t="shared" si="1"/>
        <v>0.92936414013632529</v>
      </c>
      <c r="G24" s="63" t="s">
        <v>149</v>
      </c>
    </row>
    <row r="25" spans="2:7">
      <c r="B25" s="55" t="s">
        <v>132</v>
      </c>
      <c r="C25" s="59" t="s">
        <v>25</v>
      </c>
      <c r="D25" s="60">
        <v>20000</v>
      </c>
      <c r="E25" s="61">
        <f t="shared" si="0"/>
        <v>1.6132341339532022E-2</v>
      </c>
      <c r="F25" s="62">
        <f t="shared" si="1"/>
        <v>0.9454964814758573</v>
      </c>
      <c r="G25" s="63" t="s">
        <v>149</v>
      </c>
    </row>
    <row r="26" spans="2:7">
      <c r="B26" s="56" t="s">
        <v>76</v>
      </c>
      <c r="C26" s="59" t="s">
        <v>52</v>
      </c>
      <c r="D26" s="60">
        <v>17450.5</v>
      </c>
      <c r="E26" s="61">
        <f t="shared" si="0"/>
        <v>1.4075871127275178E-2</v>
      </c>
      <c r="F26" s="62">
        <f t="shared" si="1"/>
        <v>0.95957235260313245</v>
      </c>
      <c r="G26" s="63" t="s">
        <v>149</v>
      </c>
    </row>
    <row r="27" spans="2:7">
      <c r="B27" s="55" t="s">
        <v>124</v>
      </c>
      <c r="C27" s="59" t="s">
        <v>103</v>
      </c>
      <c r="D27" s="60">
        <v>15540</v>
      </c>
      <c r="E27" s="61">
        <f t="shared" si="0"/>
        <v>1.2534829220816382E-2</v>
      </c>
      <c r="F27" s="62">
        <f t="shared" si="1"/>
        <v>0.97210718182394884</v>
      </c>
      <c r="G27" s="63" t="s">
        <v>149</v>
      </c>
    </row>
    <row r="28" spans="2:7">
      <c r="B28" s="55" t="s">
        <v>127</v>
      </c>
      <c r="C28" s="59" t="s">
        <v>37</v>
      </c>
      <c r="D28" s="60">
        <v>14500</v>
      </c>
      <c r="E28" s="61">
        <f t="shared" si="0"/>
        <v>1.1695947471160716E-2</v>
      </c>
      <c r="F28" s="62">
        <f t="shared" si="1"/>
        <v>0.9838031292951096</v>
      </c>
      <c r="G28" s="63" t="s">
        <v>149</v>
      </c>
    </row>
    <row r="29" spans="2:7">
      <c r="B29" s="55" t="s">
        <v>128</v>
      </c>
      <c r="C29" s="59" t="s">
        <v>38</v>
      </c>
      <c r="D29" s="60">
        <v>11500</v>
      </c>
      <c r="E29" s="61">
        <f t="shared" si="0"/>
        <v>9.2760962702309133E-3</v>
      </c>
      <c r="F29" s="62">
        <f t="shared" si="1"/>
        <v>0.99307922556534056</v>
      </c>
      <c r="G29" s="63" t="s">
        <v>149</v>
      </c>
    </row>
    <row r="30" spans="2:7">
      <c r="B30" s="55" t="s">
        <v>133</v>
      </c>
      <c r="C30" s="59" t="s">
        <v>26</v>
      </c>
      <c r="D30" s="60">
        <v>8580</v>
      </c>
      <c r="E30" s="61">
        <f t="shared" si="0"/>
        <v>6.9207744346592376E-3</v>
      </c>
      <c r="F30" s="62">
        <f t="shared" si="1"/>
        <v>0.99999999999999978</v>
      </c>
      <c r="G30" s="63" t="s">
        <v>149</v>
      </c>
    </row>
    <row r="31" spans="2:7">
      <c r="B31" s="109" t="s">
        <v>87</v>
      </c>
      <c r="C31" s="109"/>
      <c r="D31" s="60">
        <f>SUM(D6:D30)</f>
        <v>1239745.6500000001</v>
      </c>
    </row>
  </sheetData>
  <autoFilter ref="B5:G5">
    <sortState ref="B6:G31">
      <sortCondition descending="1" ref="D5"/>
    </sortState>
  </autoFilter>
  <mergeCells count="2">
    <mergeCell ref="B4:G4"/>
    <mergeCell ref="B31:C31"/>
  </mergeCells>
  <pageMargins left="0.51181102362204722" right="0.51181102362204722" top="0.78740157480314965" bottom="0.78740157480314965" header="0.31496062992125984" footer="0.31496062992125984"/>
  <pageSetup paperSize="9" scale="7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T36"/>
  <sheetViews>
    <sheetView topLeftCell="B1" workbookViewId="0">
      <selection activeCell="T14" sqref="T14"/>
    </sheetView>
  </sheetViews>
  <sheetFormatPr defaultRowHeight="15"/>
  <cols>
    <col min="2" max="2" width="31.5703125" customWidth="1"/>
    <col min="3" max="3" width="10.7109375" customWidth="1"/>
    <col min="5" max="6" width="6" bestFit="1" customWidth="1"/>
    <col min="7" max="7" width="10.140625" bestFit="1" customWidth="1"/>
    <col min="8" max="12" width="9.85546875" bestFit="1" customWidth="1"/>
    <col min="13" max="14" width="11.7109375" bestFit="1" customWidth="1"/>
  </cols>
  <sheetData>
    <row r="1" spans="1:20" ht="15" customHeight="1">
      <c r="A1" s="123"/>
      <c r="B1" s="124"/>
      <c r="C1" s="114" t="s">
        <v>90</v>
      </c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</row>
    <row r="2" spans="1:20" ht="15" customHeight="1">
      <c r="A2" s="125"/>
      <c r="B2" s="126"/>
      <c r="C2" s="129" t="s">
        <v>55</v>
      </c>
      <c r="D2" s="130"/>
      <c r="E2" s="115" t="s">
        <v>56</v>
      </c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3" spans="1:20" ht="15" customHeight="1">
      <c r="A3" s="125"/>
      <c r="B3" s="126"/>
      <c r="C3" s="131" t="s">
        <v>68</v>
      </c>
      <c r="D3" s="132"/>
      <c r="E3" s="116" t="s">
        <v>70</v>
      </c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1:20" ht="15" customHeight="1">
      <c r="A4" s="125"/>
      <c r="B4" s="126"/>
      <c r="C4" s="133" t="s">
        <v>69</v>
      </c>
      <c r="D4" s="134"/>
      <c r="E4" s="99" t="s">
        <v>101</v>
      </c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</row>
    <row r="5" spans="1:20" ht="15" customHeight="1">
      <c r="A5" s="127"/>
      <c r="B5" s="128"/>
      <c r="C5" s="133" t="s">
        <v>88</v>
      </c>
      <c r="D5" s="134"/>
      <c r="E5" s="117" t="s">
        <v>89</v>
      </c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</row>
    <row r="6" spans="1:20">
      <c r="A6" s="118" t="s">
        <v>84</v>
      </c>
      <c r="B6" s="118" t="s">
        <v>91</v>
      </c>
      <c r="C6" s="121" t="s">
        <v>92</v>
      </c>
      <c r="D6" s="122"/>
      <c r="E6" s="112" t="s">
        <v>93</v>
      </c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</row>
    <row r="7" spans="1:20">
      <c r="A7" s="119"/>
      <c r="B7" s="119"/>
      <c r="C7" s="40"/>
      <c r="D7" s="41"/>
      <c r="E7" s="110" t="s">
        <v>105</v>
      </c>
      <c r="F7" s="111"/>
      <c r="G7" s="110" t="s">
        <v>106</v>
      </c>
      <c r="H7" s="111"/>
      <c r="I7" s="110" t="s">
        <v>107</v>
      </c>
      <c r="J7" s="111"/>
      <c r="K7" s="110" t="s">
        <v>108</v>
      </c>
      <c r="L7" s="111"/>
      <c r="M7" s="110" t="s">
        <v>109</v>
      </c>
      <c r="N7" s="111"/>
      <c r="O7" s="110" t="s">
        <v>112</v>
      </c>
      <c r="P7" s="111"/>
      <c r="Q7" s="110" t="s">
        <v>113</v>
      </c>
      <c r="R7" s="111"/>
      <c r="S7" s="110" t="s">
        <v>116</v>
      </c>
      <c r="T7" s="111"/>
    </row>
    <row r="8" spans="1:20">
      <c r="A8" s="120"/>
      <c r="B8" s="120"/>
      <c r="C8" s="29" t="s">
        <v>94</v>
      </c>
      <c r="D8" s="29" t="s">
        <v>95</v>
      </c>
      <c r="E8" s="42" t="s">
        <v>114</v>
      </c>
      <c r="F8" s="42" t="s">
        <v>115</v>
      </c>
      <c r="G8" s="42" t="s">
        <v>114</v>
      </c>
      <c r="H8" s="42" t="s">
        <v>115</v>
      </c>
      <c r="I8" s="42" t="s">
        <v>114</v>
      </c>
      <c r="J8" s="42" t="s">
        <v>115</v>
      </c>
      <c r="K8" s="42" t="s">
        <v>114</v>
      </c>
      <c r="L8" s="42" t="s">
        <v>115</v>
      </c>
      <c r="M8" s="42" t="s">
        <v>114</v>
      </c>
      <c r="N8" s="42" t="s">
        <v>115</v>
      </c>
      <c r="O8" s="42" t="s">
        <v>114</v>
      </c>
      <c r="P8" s="42" t="s">
        <v>115</v>
      </c>
      <c r="Q8" s="42" t="s">
        <v>114</v>
      </c>
      <c r="R8" s="42" t="s">
        <v>115</v>
      </c>
      <c r="S8" s="42" t="s">
        <v>114</v>
      </c>
      <c r="T8" s="42" t="s">
        <v>115</v>
      </c>
    </row>
    <row r="9" spans="1:20">
      <c r="A9" s="135">
        <v>1</v>
      </c>
      <c r="B9" s="137" t="s">
        <v>102</v>
      </c>
      <c r="C9" s="139">
        <f>'Planilha orçamentária'!I13</f>
        <v>277157.84999999998</v>
      </c>
      <c r="D9" s="141">
        <f>C9/$C$17</f>
        <v>0.22356025205654079</v>
      </c>
      <c r="E9" s="44"/>
      <c r="F9" s="44"/>
      <c r="G9" s="44">
        <f>C9</f>
        <v>277157.84999999998</v>
      </c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136"/>
      <c r="B10" s="138"/>
      <c r="C10" s="140"/>
      <c r="D10" s="142"/>
      <c r="E10" s="34"/>
      <c r="F10" s="34"/>
      <c r="G10" s="34">
        <f>G9/C9</f>
        <v>1</v>
      </c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spans="1:20">
      <c r="A11" s="135" t="s">
        <v>2</v>
      </c>
      <c r="B11" s="137" t="s">
        <v>110</v>
      </c>
      <c r="C11" s="139">
        <f>'Planilha orçamentária'!I16</f>
        <v>220000</v>
      </c>
      <c r="D11" s="141">
        <f t="shared" ref="D11" si="0">C11/$C$17</f>
        <v>0.17745575473485228</v>
      </c>
      <c r="E11" s="33"/>
      <c r="F11" s="33"/>
      <c r="G11" s="33"/>
      <c r="H11" s="47"/>
      <c r="I11" s="47"/>
      <c r="J11" s="47"/>
      <c r="K11" s="47"/>
      <c r="L11" s="47"/>
      <c r="M11" s="47">
        <v>55000</v>
      </c>
      <c r="N11" s="33"/>
      <c r="O11" s="33"/>
      <c r="P11" s="33"/>
      <c r="Q11" s="49"/>
      <c r="R11" s="49">
        <v>82500</v>
      </c>
      <c r="S11" s="50"/>
      <c r="T11" s="50">
        <v>82500</v>
      </c>
    </row>
    <row r="12" spans="1:20">
      <c r="A12" s="136"/>
      <c r="B12" s="138"/>
      <c r="C12" s="140"/>
      <c r="D12" s="142"/>
      <c r="E12" s="34"/>
      <c r="F12" s="34"/>
      <c r="G12" s="31"/>
      <c r="H12" s="31"/>
      <c r="I12" s="31"/>
      <c r="J12" s="31"/>
      <c r="K12" s="31"/>
      <c r="L12" s="31"/>
      <c r="M12" s="34">
        <f>M11/C11</f>
        <v>0.25</v>
      </c>
      <c r="N12" s="31"/>
      <c r="O12" s="31"/>
      <c r="P12" s="31"/>
      <c r="Q12" s="31"/>
      <c r="R12" s="34">
        <f>R11/C11</f>
        <v>0.375</v>
      </c>
      <c r="S12" s="31"/>
      <c r="T12" s="34">
        <f>T11/C11</f>
        <v>0.375</v>
      </c>
    </row>
    <row r="13" spans="1:20">
      <c r="A13" s="135" t="s">
        <v>3</v>
      </c>
      <c r="B13" s="137" t="s">
        <v>111</v>
      </c>
      <c r="C13" s="139">
        <f>SUM('Planilha orçamentária'!I19:I36)</f>
        <v>672587.8</v>
      </c>
      <c r="D13" s="141">
        <f t="shared" ref="D13" si="1">C13/$C$17</f>
        <v>0.54252079852024493</v>
      </c>
      <c r="E13" s="33"/>
      <c r="F13" s="33"/>
      <c r="G13" s="33"/>
      <c r="H13" s="33"/>
      <c r="I13" s="33"/>
      <c r="J13" s="33"/>
      <c r="K13" s="33"/>
      <c r="L13" s="33"/>
      <c r="M13" s="33"/>
      <c r="N13" s="47"/>
      <c r="O13" s="47"/>
      <c r="P13" s="47">
        <f>C13/2</f>
        <v>336293.9</v>
      </c>
      <c r="Q13" s="49"/>
      <c r="R13" s="49">
        <v>168146.95</v>
      </c>
      <c r="S13" s="50"/>
      <c r="T13" s="50">
        <v>168146.95</v>
      </c>
    </row>
    <row r="14" spans="1:20">
      <c r="A14" s="136"/>
      <c r="B14" s="138"/>
      <c r="C14" s="140"/>
      <c r="D14" s="142"/>
      <c r="E14" s="31"/>
      <c r="F14" s="34"/>
      <c r="G14" s="34"/>
      <c r="H14" s="31"/>
      <c r="I14" s="31"/>
      <c r="J14" s="31"/>
      <c r="K14" s="31"/>
      <c r="L14" s="31"/>
      <c r="M14" s="31"/>
      <c r="N14" s="31"/>
      <c r="O14" s="31"/>
      <c r="P14" s="34">
        <f>P13/C13</f>
        <v>0.5</v>
      </c>
      <c r="Q14" s="31"/>
      <c r="R14" s="34">
        <f>R13/C13</f>
        <v>0.25</v>
      </c>
      <c r="S14" s="31"/>
      <c r="T14" s="34">
        <f>T13/C13</f>
        <v>0.25</v>
      </c>
    </row>
    <row r="15" spans="1:20">
      <c r="A15" s="135">
        <v>3</v>
      </c>
      <c r="B15" s="137" t="s">
        <v>104</v>
      </c>
      <c r="C15" s="139">
        <f>'Planilha orçamentária'!I40</f>
        <v>70000</v>
      </c>
      <c r="D15" s="141">
        <f t="shared" ref="D15" si="2">C15/$C$17</f>
        <v>5.6463194688362091E-2</v>
      </c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49"/>
      <c r="R15" s="49">
        <v>35000</v>
      </c>
      <c r="S15" s="50"/>
      <c r="T15" s="50">
        <v>35000</v>
      </c>
    </row>
    <row r="16" spans="1:20">
      <c r="A16" s="136"/>
      <c r="B16" s="138"/>
      <c r="C16" s="140"/>
      <c r="D16" s="142"/>
      <c r="E16" s="31"/>
      <c r="F16" s="31"/>
      <c r="G16" s="31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>
        <f>R15/C15</f>
        <v>0.5</v>
      </c>
      <c r="S16" s="34"/>
      <c r="T16" s="34">
        <f>T15/C15</f>
        <v>0.5</v>
      </c>
    </row>
    <row r="17" spans="1:20" ht="18.75">
      <c r="A17" s="31"/>
      <c r="B17" s="30" t="s">
        <v>96</v>
      </c>
      <c r="C17" s="46">
        <f>SUM(C9:C16)</f>
        <v>1239745.6499999999</v>
      </c>
      <c r="D17" s="35">
        <v>1</v>
      </c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1:20">
      <c r="A18" s="143" t="s">
        <v>97</v>
      </c>
      <c r="B18" s="144"/>
      <c r="C18" s="145"/>
      <c r="D18" s="37" t="s">
        <v>94</v>
      </c>
      <c r="E18" s="38">
        <v>0</v>
      </c>
      <c r="F18" s="38">
        <v>0</v>
      </c>
      <c r="G18" s="38">
        <f>G9+G11+G13+G15</f>
        <v>277157.84999999998</v>
      </c>
      <c r="H18" s="38">
        <f t="shared" ref="H18:T18" si="3">H9+H11+H13+H15</f>
        <v>0</v>
      </c>
      <c r="I18" s="38">
        <f t="shared" si="3"/>
        <v>0</v>
      </c>
      <c r="J18" s="38">
        <f t="shared" si="3"/>
        <v>0</v>
      </c>
      <c r="K18" s="38">
        <f t="shared" si="3"/>
        <v>0</v>
      </c>
      <c r="L18" s="38">
        <f t="shared" si="3"/>
        <v>0</v>
      </c>
      <c r="M18" s="38">
        <f t="shared" si="3"/>
        <v>55000</v>
      </c>
      <c r="N18" s="38">
        <f t="shared" si="3"/>
        <v>0</v>
      </c>
      <c r="O18" s="38">
        <f t="shared" si="3"/>
        <v>0</v>
      </c>
      <c r="P18" s="38">
        <f t="shared" si="3"/>
        <v>336293.9</v>
      </c>
      <c r="Q18" s="38">
        <f t="shared" si="3"/>
        <v>0</v>
      </c>
      <c r="R18" s="38">
        <f t="shared" si="3"/>
        <v>285646.95</v>
      </c>
      <c r="S18" s="38">
        <f t="shared" si="3"/>
        <v>0</v>
      </c>
      <c r="T18" s="38">
        <f t="shared" si="3"/>
        <v>285646.95</v>
      </c>
    </row>
    <row r="19" spans="1:20">
      <c r="A19" s="146" t="s">
        <v>98</v>
      </c>
      <c r="B19" s="147"/>
      <c r="C19" s="148"/>
      <c r="D19" s="37" t="s">
        <v>95</v>
      </c>
      <c r="E19" s="39">
        <v>0</v>
      </c>
      <c r="F19" s="39">
        <v>0</v>
      </c>
      <c r="G19" s="39">
        <f>G18/$C$17</f>
        <v>0.22356025205654079</v>
      </c>
      <c r="H19" s="39">
        <f t="shared" ref="H19:T19" si="4">H18/$C$17</f>
        <v>0</v>
      </c>
      <c r="I19" s="39">
        <f t="shared" si="4"/>
        <v>0</v>
      </c>
      <c r="J19" s="39">
        <f t="shared" si="4"/>
        <v>0</v>
      </c>
      <c r="K19" s="39">
        <f t="shared" si="4"/>
        <v>0</v>
      </c>
      <c r="L19" s="39">
        <f t="shared" si="4"/>
        <v>0</v>
      </c>
      <c r="M19" s="39">
        <f t="shared" si="4"/>
        <v>4.4363938683713071E-2</v>
      </c>
      <c r="N19" s="39">
        <f t="shared" si="4"/>
        <v>0</v>
      </c>
      <c r="O19" s="39">
        <f t="shared" si="4"/>
        <v>0</v>
      </c>
      <c r="P19" s="39">
        <f t="shared" si="4"/>
        <v>0.27126039926012246</v>
      </c>
      <c r="Q19" s="39">
        <f t="shared" si="4"/>
        <v>0</v>
      </c>
      <c r="R19" s="39">
        <f t="shared" si="4"/>
        <v>0.23040770499981189</v>
      </c>
      <c r="S19" s="39">
        <f t="shared" si="4"/>
        <v>0</v>
      </c>
      <c r="T19" s="39">
        <f t="shared" si="4"/>
        <v>0.23040770499981189</v>
      </c>
    </row>
    <row r="20" spans="1:20">
      <c r="A20" s="146" t="s">
        <v>99</v>
      </c>
      <c r="B20" s="147"/>
      <c r="C20" s="148"/>
      <c r="D20" s="37" t="s">
        <v>94</v>
      </c>
      <c r="E20" s="38">
        <v>0</v>
      </c>
      <c r="F20" s="38">
        <v>0</v>
      </c>
      <c r="G20" s="38">
        <f>F18+G18+F20</f>
        <v>277157.84999999998</v>
      </c>
      <c r="H20" s="38">
        <f>H18+G20</f>
        <v>277157.84999999998</v>
      </c>
      <c r="I20" s="38">
        <f>I18+H20</f>
        <v>277157.84999999998</v>
      </c>
      <c r="J20" s="38">
        <f t="shared" ref="J20:P20" si="5">I18+J18+I20</f>
        <v>277157.84999999998</v>
      </c>
      <c r="K20" s="38">
        <f t="shared" si="5"/>
        <v>277157.84999999998</v>
      </c>
      <c r="L20" s="38">
        <f t="shared" si="5"/>
        <v>277157.84999999998</v>
      </c>
      <c r="M20" s="38">
        <f>M18+L20</f>
        <v>332157.84999999998</v>
      </c>
      <c r="N20" s="38">
        <f>N18+M20</f>
        <v>332157.84999999998</v>
      </c>
      <c r="O20" s="38">
        <f t="shared" si="5"/>
        <v>332157.84999999998</v>
      </c>
      <c r="P20" s="38">
        <f t="shared" si="5"/>
        <v>668451.75</v>
      </c>
      <c r="Q20" s="38">
        <f>Q18+P20</f>
        <v>668451.75</v>
      </c>
      <c r="R20" s="38">
        <f>R18+Q20</f>
        <v>954098.7</v>
      </c>
      <c r="S20" s="38">
        <f>S18+R20</f>
        <v>954098.7</v>
      </c>
      <c r="T20" s="38">
        <f>T18+S20</f>
        <v>1239745.6499999999</v>
      </c>
    </row>
    <row r="21" spans="1:20">
      <c r="A21" s="146" t="s">
        <v>100</v>
      </c>
      <c r="B21" s="147"/>
      <c r="C21" s="148"/>
      <c r="D21" s="37" t="s">
        <v>95</v>
      </c>
      <c r="E21" s="39">
        <v>0</v>
      </c>
      <c r="F21" s="39">
        <v>0</v>
      </c>
      <c r="G21" s="39">
        <f>F19+G19</f>
        <v>0.22356025205654079</v>
      </c>
      <c r="H21" s="39">
        <f t="shared" ref="H21" si="6">G19+H19</f>
        <v>0.22356025205654079</v>
      </c>
      <c r="I21" s="39">
        <f>H21+I19</f>
        <v>0.22356025205654079</v>
      </c>
      <c r="J21" s="39">
        <f t="shared" ref="J21:T21" si="7">I21+J19</f>
        <v>0.22356025205654079</v>
      </c>
      <c r="K21" s="39">
        <f t="shared" si="7"/>
        <v>0.22356025205654079</v>
      </c>
      <c r="L21" s="39">
        <f t="shared" si="7"/>
        <v>0.22356025205654079</v>
      </c>
      <c r="M21" s="39">
        <f t="shared" si="7"/>
        <v>0.26792419074025386</v>
      </c>
      <c r="N21" s="39">
        <f t="shared" si="7"/>
        <v>0.26792419074025386</v>
      </c>
      <c r="O21" s="39">
        <f t="shared" si="7"/>
        <v>0.26792419074025386</v>
      </c>
      <c r="P21" s="39">
        <f t="shared" si="7"/>
        <v>0.53918459000037633</v>
      </c>
      <c r="Q21" s="39">
        <f t="shared" si="7"/>
        <v>0.53918459000037633</v>
      </c>
      <c r="R21" s="39">
        <f t="shared" si="7"/>
        <v>0.76959229500018822</v>
      </c>
      <c r="S21" s="39">
        <f t="shared" si="7"/>
        <v>0.76959229500018822</v>
      </c>
      <c r="T21" s="39">
        <f t="shared" si="7"/>
        <v>1</v>
      </c>
    </row>
    <row r="23" spans="1:20">
      <c r="B23" t="s">
        <v>136</v>
      </c>
    </row>
    <row r="24" spans="1:20">
      <c r="B24" t="s">
        <v>137</v>
      </c>
    </row>
    <row r="25" spans="1:20">
      <c r="B25" t="s">
        <v>138</v>
      </c>
      <c r="C25" s="48"/>
    </row>
    <row r="26" spans="1:20">
      <c r="B26" t="s">
        <v>139</v>
      </c>
      <c r="C26" s="51"/>
    </row>
    <row r="27" spans="1:20">
      <c r="B27" t="s">
        <v>140</v>
      </c>
      <c r="C27" s="52"/>
    </row>
    <row r="29" spans="1:20" ht="18.75">
      <c r="A29" s="149" t="s">
        <v>135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</row>
    <row r="35" spans="1:19" ht="18.75">
      <c r="A35" s="151"/>
      <c r="B35" s="151"/>
      <c r="C35" s="151"/>
      <c r="D35" s="151"/>
      <c r="E35" s="151"/>
      <c r="F35" s="32"/>
      <c r="G35" s="3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</row>
    <row r="36" spans="1:19" ht="18.75">
      <c r="A36" s="149"/>
      <c r="B36" s="149"/>
      <c r="C36" s="149"/>
      <c r="D36" s="149"/>
      <c r="E36" s="149"/>
      <c r="F36" s="32"/>
      <c r="G36" s="32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</row>
  </sheetData>
  <mergeCells count="49">
    <mergeCell ref="A18:C18"/>
    <mergeCell ref="A19:C19"/>
    <mergeCell ref="A36:E36"/>
    <mergeCell ref="H36:M36"/>
    <mergeCell ref="N36:S36"/>
    <mergeCell ref="A20:C20"/>
    <mergeCell ref="A21:C21"/>
    <mergeCell ref="A29:S29"/>
    <mergeCell ref="A35:E35"/>
    <mergeCell ref="H35:M35"/>
    <mergeCell ref="N35:S35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6:A8"/>
    <mergeCell ref="B6:B8"/>
    <mergeCell ref="C6:D6"/>
    <mergeCell ref="A1:B5"/>
    <mergeCell ref="C2:D2"/>
    <mergeCell ref="C3:D3"/>
    <mergeCell ref="C4:D4"/>
    <mergeCell ref="C5:D5"/>
    <mergeCell ref="Q7:R7"/>
    <mergeCell ref="S7:T7"/>
    <mergeCell ref="E6:T6"/>
    <mergeCell ref="C1:T1"/>
    <mergeCell ref="E2:T2"/>
    <mergeCell ref="E3:T3"/>
    <mergeCell ref="E4:T4"/>
    <mergeCell ref="E5:T5"/>
    <mergeCell ref="E7:F7"/>
    <mergeCell ref="G7:H7"/>
    <mergeCell ref="I7:J7"/>
    <mergeCell ref="K7:L7"/>
    <mergeCell ref="M7:N7"/>
    <mergeCell ref="O7:P7"/>
  </mergeCells>
  <phoneticPr fontId="1" type="noConversion"/>
  <pageMargins left="0.70866141732283472" right="0.51181102362204722" top="0.78740157480314965" bottom="0.78740157480314965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Projeto Arquitetônico</vt:lpstr>
      <vt:lpstr>Geotécnico</vt:lpstr>
      <vt:lpstr>Planilha orçamentária</vt:lpstr>
      <vt:lpstr>Curva ABC</vt:lpstr>
      <vt:lpstr>Cronograma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Marcelly Orçai</dc:creator>
  <cp:lastModifiedBy>user</cp:lastModifiedBy>
  <cp:lastPrinted>2024-12-12T17:26:11Z</cp:lastPrinted>
  <dcterms:created xsi:type="dcterms:W3CDTF">2024-12-09T19:38:24Z</dcterms:created>
  <dcterms:modified xsi:type="dcterms:W3CDTF">2025-02-03T12:28:16Z</dcterms:modified>
</cp:coreProperties>
</file>